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Orçamento" sheetId="1" state="visible" r:id="rId2"/>
    <sheet name="Comp custos" sheetId="2" state="visible" r:id="rId3"/>
    <sheet name="Cronograma" sheetId="3" state="visible" r:id="rId4"/>
    <sheet name="BDI" sheetId="4" state="visible" r:id="rId5"/>
    <sheet name="Enc. Soc. Horista" sheetId="5" state="visible" r:id="rId6"/>
    <sheet name="Memória qtd" sheetId="6" state="visible" r:id="rId7"/>
    <sheet name="ABC - Serviços" sheetId="7" state="visible" r:id="rId8"/>
    <sheet name="ABC - Insumos" sheetId="8" state="visible" r:id="rId9"/>
    <sheet name="Cotações" sheetId="9" state="visible" r:id="rId10"/>
  </sheets>
  <definedNames>
    <definedName function="false" hidden="false" localSheetId="7" name="_xlnm.Print_Titles" vbProcedure="false">'ABC - Insumos'!$1:$5</definedName>
    <definedName function="false" hidden="false" localSheetId="6" name="_xlnm.Print_Titles" vbProcedure="false">'ABC - Serviços'!$1:$5</definedName>
    <definedName function="false" hidden="false" localSheetId="1" name="_xlnm.Print_Titles" vbProcedure="false">'Comp custos'!$5:$5</definedName>
    <definedName function="false" hidden="false" localSheetId="8" name="_xlnm.Print_Titles" vbProcedure="false">Cotações!$1:$3</definedName>
    <definedName function="false" hidden="false" localSheetId="0" name="_xlnm.Print_Titles" vbProcedure="false">Orçamento!$7:$7</definedName>
    <definedName function="false" hidden="true" localSheetId="0" name="_xlnm._FilterDatabase" vbProcedure="false">Orçamento!$C$7:$C$33</definedName>
    <definedName function="false" hidden="false" name="Excel_BuiltIn_Print_Area_2" vbProcedure="false">NA()</definedName>
    <definedName function="false" hidden="false" name="Excel_BuiltIn_Print_Area_3" vbProcedure="false">NA()</definedName>
    <definedName function="false" hidden="false" localSheetId="0" name="_xlnm.Print_Titles" vbProcedure="false">Orçamento!$7:$7</definedName>
    <definedName function="false" hidden="false" localSheetId="0" name="_xlnm.Print_Titles_0" vbProcedure="false">Orçamento!$7:$7</definedName>
    <definedName function="false" hidden="false" localSheetId="0" name="_xlnm._FilterDatabase" vbProcedure="false">Orçamento!$C$7:$C$33</definedName>
    <definedName function="false" hidden="false" localSheetId="1" name="_xlnm.Print_Titles" vbProcedure="false">'Comp custos'!$5:$5</definedName>
    <definedName function="false" hidden="false" localSheetId="1" name="_xlnm.Print_Titles_0" vbProcedure="false">'Comp custos'!$5:$5</definedName>
    <definedName function="false" hidden="false" localSheetId="6" name="_xlnm.Print_Titles" vbProcedure="false">'ABC - Serviços'!$1:$5</definedName>
    <definedName function="false" hidden="false" localSheetId="6" name="_xlnm.Print_Titles_0" vbProcedure="false">'ABC - Serviços'!$1:$5</definedName>
    <definedName function="false" hidden="false" localSheetId="7" name="_xlnm.Print_Titles" vbProcedure="false">'ABC - Insumos'!$1:$5</definedName>
    <definedName function="false" hidden="false" localSheetId="7" name="_xlnm.Print_Titles_0" vbProcedure="false">'ABC - Insumos'!$1:$5</definedName>
    <definedName function="false" hidden="false" localSheetId="8" name="_xlnm.Print_Titles" vbProcedure="false">Cotações!$1:$3</definedName>
    <definedName function="false" hidden="false" localSheetId="8" name="_xlnm.Print_Titles_0" vbProcedure="false">Cotações!$1:$3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<sst xmlns="http://schemas.openxmlformats.org/spreadsheetml/2006/main" count="1480" uniqueCount="492">
  <si>
    <t xml:space="preserve">Poder Judiciário Federal</t>
  </si>
  <si>
    <t xml:space="preserve">Tribunal Regional Eleitoral da Paraíba</t>
  </si>
  <si>
    <t xml:space="preserve">Seção de Engenharia e Arquitetura – COSEG</t>
  </si>
  <si>
    <t xml:space="preserve">Orçamento sintético: Seralharia (Guarda-corpo e corrimãos) - Edifício Sede</t>
  </si>
  <si>
    <t xml:space="preserve">BDI </t>
  </si>
  <si>
    <t xml:space="preserve">Versão:</t>
  </si>
  <si>
    <t xml:space="preserve"> R0</t>
  </si>
  <si>
    <t xml:space="preserve">Base de dados: SINAPI - PB 2021.03 e SICRO 20210.01 (NAO DESONERADO) / ORSE-SE 2021.02</t>
  </si>
  <si>
    <t xml:space="preserve">Data Base: </t>
  </si>
  <si>
    <t xml:space="preserve">Item</t>
  </si>
  <si>
    <t xml:space="preserve">Referência </t>
  </si>
  <si>
    <t xml:space="preserve">Código</t>
  </si>
  <si>
    <t xml:space="preserve">Descrição</t>
  </si>
  <si>
    <t xml:space="preserve">Ud</t>
  </si>
  <si>
    <t xml:space="preserve">Quantidade</t>
  </si>
  <si>
    <t xml:space="preserve">Custo Unitário (R$)</t>
  </si>
  <si>
    <t xml:space="preserve">Custo Total (R$)</t>
  </si>
  <si>
    <t xml:space="preserve">Administração Local</t>
  </si>
  <si>
    <t xml:space="preserve">1.1</t>
  </si>
  <si>
    <t xml:space="preserve">ADAPTADA</t>
  </si>
  <si>
    <t xml:space="preserve">SEARQ_ADM_LOCAL</t>
  </si>
  <si>
    <t xml:space="preserve">ADMINISTRAÇÃO LOCAL</t>
  </si>
  <si>
    <t xml:space="preserve">UN</t>
  </si>
  <si>
    <t xml:space="preserve">Serviços preliminares</t>
  </si>
  <si>
    <t xml:space="preserve">2.1</t>
  </si>
  <si>
    <t xml:space="preserve">SEARQ_ART_EXEC</t>
  </si>
  <si>
    <t xml:space="preserve">TAXA DE ANOTAÇÃO DE RESPONSABILIDADE TÉCNICA DE EXECUÇÃO DE SERVIÇO - CREA-PB.</t>
  </si>
  <si>
    <t xml:space="preserve">2.2</t>
  </si>
  <si>
    <t xml:space="preserve">SEARQ_SINAPI_74209/1</t>
  </si>
  <si>
    <t xml:space="preserve">PLACA DE OBRA EM CHAPA DE ACO GALVANIZADO</t>
  </si>
  <si>
    <t xml:space="preserve">M²</t>
  </si>
  <si>
    <t xml:space="preserve">2.3</t>
  </si>
  <si>
    <t xml:space="preserve">SEARQ_MOB</t>
  </si>
  <si>
    <t xml:space="preserve">MOBILIZAÇÃO DE EQUIPAMENTOS</t>
  </si>
  <si>
    <t xml:space="preserve">2.4</t>
  </si>
  <si>
    <t xml:space="preserve">SEARQ_SINAPI_97664</t>
  </si>
  <si>
    <t xml:space="preserve">REMOÇÃO DE PARAFUSOS DOS CORRIMÃOS E ACESSÓRIOS, DE FORMA MANUAL, SEM REAPROVEITAMENTO. AF_12/2017</t>
  </si>
  <si>
    <t xml:space="preserve">2.5</t>
  </si>
  <si>
    <t xml:space="preserve">SINAPI</t>
  </si>
  <si>
    <t xml:space="preserve">100251</t>
  </si>
  <si>
    <t xml:space="preserve">TRANSPORTE HORIZONTAL MANUAL, DE TUBO DE AÇO CARBONO LEVE OU MÉDIO, PRETO OU GALVANIZADO, COM DIÂMETRO MAIOR QUE 32 MM E MENOR OU IGUAL A 65 MM (UNIDADE: MXKM). AF_07/2019</t>
  </si>
  <si>
    <t xml:space="preserve">MXKM</t>
  </si>
  <si>
    <t xml:space="preserve">2.6</t>
  </si>
  <si>
    <t xml:space="preserve">100271</t>
  </si>
  <si>
    <t xml:space="preserve">TRANSPORTE HORIZONTAL MANUAL, DE VIDRO (UNIDADE: M2XKM). AF_07/2019</t>
  </si>
  <si>
    <t xml:space="preserve">M2XKM</t>
  </si>
  <si>
    <t xml:space="preserve">Corrimão</t>
  </si>
  <si>
    <t xml:space="preserve">3.1</t>
  </si>
  <si>
    <t xml:space="preserve">SEARQ_SINAPI_01.ESQV.CORR.022/01</t>
  </si>
  <si>
    <t xml:space="preserve">CORRIMÃO DUPLO, DIÂMETRO EXTERNO = 1.1/2", EM AÇO GALVANIZADO. AF_04/2019</t>
  </si>
  <si>
    <t xml:space="preserve">M</t>
  </si>
  <si>
    <t xml:space="preserve">Guarda-corpo</t>
  </si>
  <si>
    <t xml:space="preserve">4.1</t>
  </si>
  <si>
    <t xml:space="preserve">SEARQ_ORSE_07948</t>
  </si>
  <si>
    <t xml:space="preserve">FURO EM CONCRETO COM BROCA DE VÍDEA, UTILIZANDO MARTELE ELÉTRICO (DIÂMETRO: 1/2 " / PROFUNDIDADE: 15 CM)</t>
  </si>
  <si>
    <t xml:space="preserve">4.2</t>
  </si>
  <si>
    <t xml:space="preserve">SEARQ_SICRO_2407972</t>
  </si>
  <si>
    <t xml:space="preserve">FORNECIMENTO E APLICAÇÃO DE ADESIVO ESTRUTURAL À BASE DE RESINA EPÓXI</t>
  </si>
  <si>
    <t xml:space="preserve">KG</t>
  </si>
  <si>
    <t xml:space="preserve">4.3</t>
  </si>
  <si>
    <t xml:space="preserve">SEARQ_SINAPI_95541b</t>
  </si>
  <si>
    <t xml:space="preserve">FIXAÇÃO UTILIZANDO BARRAS ROSCADAS, DIAMETRO 3/8", COMPRIMENTO 165 MM.</t>
  </si>
  <si>
    <t xml:space="preserve">4.4</t>
  </si>
  <si>
    <t xml:space="preserve">SEARQ_SINAPI_01.ESQV.GCFE.008/01</t>
  </si>
  <si>
    <t xml:space="preserve">COMPLEMENTO DE GUARDA-CORPO DE AÇO GALVANIZADO, DE 0,50M (ALTURA TOTAL DE 1,30M), MONTANTES E TRAVESSAS DE 2", COM VIDRO COMUM LAMINADO DUPLO (ESPESSURA TOTAL 8 MM - CADA CAMADA DE 4MM) NA COR BRONZE, FIXADOS COM CHUMBADORES MECÂNICOS.</t>
  </si>
  <si>
    <t xml:space="preserve">4.5</t>
  </si>
  <si>
    <t xml:space="preserve">SEARQ_SINAPI_98689</t>
  </si>
  <si>
    <t xml:space="preserve">SOLEIRA EM GRANITO, LARGURA 15 CM, ESPESSURA 2,5 CM. AF_09/2020 - acabamento em duas camadas, com faces laterais polidas</t>
  </si>
  <si>
    <t xml:space="preserve">Pintura</t>
  </si>
  <si>
    <t xml:space="preserve">5.1</t>
  </si>
  <si>
    <t xml:space="preserve">SEARQ_ORSE_04078</t>
  </si>
  <si>
    <t xml:space="preserve">PINTURA DE PROTEÇÃO SOBRE SUPERFÍCIES METÁLICAS COM APLICAÇÃO DE 01 DEMÃO DE TINTA SUPER GALVITE (SHERWIN WILLIAMS OU SIMILAR)</t>
  </si>
  <si>
    <t xml:space="preserve">M2</t>
  </si>
  <si>
    <t xml:space="preserve">5.2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</si>
  <si>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</si>
  <si>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</t>
  </si>
  <si>
    <t xml:space="preserve">5.3</t>
  </si>
  <si>
    <t xml:space="preserve">88497</t>
  </si>
  <si>
    <t xml:space="preserve">APLICAÇÃO E LIXAMENTO DE MASSA LÁTEX EM PAREDES, DUAS DEMÃOS. AF_06/2014</t>
  </si>
  <si>
    <t xml:space="preserve">5.4</t>
  </si>
  <si>
    <t xml:space="preserve">88487</t>
  </si>
  <si>
    <t xml:space="preserve">APLICAÇÃO MANUAL DE PINTURA COM TINTA LÁTEX PVA EM PAREDES, DUAS DEMÃOS. AF_06/2014</t>
  </si>
  <si>
    <t xml:space="preserve">Serviços finais</t>
  </si>
  <si>
    <t xml:space="preserve">6.1</t>
  </si>
  <si>
    <t xml:space="preserve">99802</t>
  </si>
  <si>
    <t xml:space="preserve">LIMPEZA DE PISO CERÂMICO OU PORCELANATO COM VASSOURA A SECO. AF_04/2019</t>
  </si>
  <si>
    <t xml:space="preserve">6.2</t>
  </si>
  <si>
    <t xml:space="preserve">SEARQ_MERC_ENTULHO</t>
  </si>
  <si>
    <t xml:space="preserve">REMOÇÃO DE ENTULHO (LOCAÇÃO DE CAÇAMBA ESTACIONÁRIA)</t>
  </si>
  <si>
    <t xml:space="preserve">6.3</t>
  </si>
  <si>
    <t xml:space="preserve">SEARQ_DESMOB</t>
  </si>
  <si>
    <t xml:space="preserve">DESMOBILIZAÇÃO DE EQUIPAMENTOS</t>
  </si>
  <si>
    <t xml:space="preserve">Custo Total (sem BDI)</t>
  </si>
  <si>
    <t xml:space="preserve">Preço Total (com BDI)</t>
  </si>
  <si>
    <t xml:space="preserve">Composições de custos unitários:
Seralharia (Guarda-corpo e corrimãos) - Edifício Sede</t>
  </si>
  <si>
    <t xml:space="preserve">Código SINAPI / Outro</t>
  </si>
  <si>
    <t xml:space="preserve">Unidade</t>
  </si>
  <si>
    <t xml:space="preserve">Coeficiente</t>
  </si>
  <si>
    <t xml:space="preserve">Custo unitário (R$)</t>
  </si>
  <si>
    <t xml:space="preserve">Composição auxiliar</t>
  </si>
  <si>
    <t xml:space="preserve">ENCARREGADO GERAL DE OBRAS COM ENCARGOS COMPLEMENTARES</t>
  </si>
  <si>
    <t xml:space="preserve">MES</t>
  </si>
  <si>
    <t xml:space="preserve">ENGENHEIRO CIVIL DE OBRA PLENO COM ENCARGOS COMPLEMENTARES</t>
  </si>
  <si>
    <t xml:space="preserve">H</t>
  </si>
  <si>
    <t xml:space="preserve">Preço total por UN  .</t>
  </si>
  <si>
    <t xml:space="preserve">TAXA DE ANOTAÇÃO DE RESPONSABILIDADE TÉCNICA DE EXECUÇÃO DE SERVIÇO JUNTO AO CREA-PB.</t>
  </si>
  <si>
    <t xml:space="preserve">Insumo</t>
  </si>
  <si>
    <t xml:space="preserve">SEARQ_ART-EXEC1</t>
  </si>
  <si>
    <t xml:space="preserve">TAXA DE ANOTAÇÃO DE RESPONSABILIDADE TÉCNICA - CREA/PB</t>
  </si>
  <si>
    <t xml:space="preserve">SARRAFO DE MADEIRA NAO APARELHADA *2,5 X 7* CM, MACARANDUBA, ANGELIM OU EQUIVALENTE DA REGIAO</t>
  </si>
  <si>
    <t xml:space="preserve">PONTALETE DE MADEIRA NAO APARELHADA *7,5 X 7,5* CM (3 X 3 ") PINUS, MISTA OU EQUIVALENTE DA REGIAO</t>
  </si>
  <si>
    <t xml:space="preserve">PLACA DE OBRA (PARA CONSTRUCAO CIVIL) EM CHAPA GALVANIZADA *N. 22*, ADESIVADA, DE *2,0 X 1,125* M</t>
  </si>
  <si>
    <t xml:space="preserve">PREGO DE ACO POLIDO COM CABECA 18 X 30 (2 3/4 X 10)</t>
  </si>
  <si>
    <t xml:space="preserve">CONCRETO MAGRO PARA LASTRO, TRAÇO 1:4,5:4,5 (CIMENTO/ AREIA MÉDIA/ BRITA 1)  - PREPARO MECÂNICO COM BETONEIRA 400 L. AF_07/2016</t>
  </si>
  <si>
    <t xml:space="preserve">M3</t>
  </si>
  <si>
    <t xml:space="preserve">CARPINTEIRO DE FORMAS COM ENCARGOS COMPLEMENTARES</t>
  </si>
  <si>
    <t xml:space="preserve">SERVENTE COM ENCARGOS COMPLEMENTARES</t>
  </si>
  <si>
    <t xml:space="preserve">Preço total por M²  .</t>
  </si>
  <si>
    <t xml:space="preserve">CAMINHONETE CABINE SIMPLES COM MOTOR 1.6 FLEX, CÂMBIO MANUAL, POTÊNCIA 101/104 CV, 2 PORTAS - CHP DIURNO. AF_11/2015</t>
  </si>
  <si>
    <t xml:space="preserve">CHP</t>
  </si>
  <si>
    <t xml:space="preserve">CAMINHONETE CABINE SIMPLES COM MOTOR 1.6 FLEX, CÂMBIO MANUAL, POTÊNCIA 101/104 CV, 2 PORTAS - CHI DIURNO. AF_11/2015</t>
  </si>
  <si>
    <t xml:space="preserve">CHI</t>
  </si>
  <si>
    <t xml:space="preserve">ENCANADOR OU BOMBEIRO HIDRÁULICO COM ENCARGOS COMPLEMENTARES</t>
  </si>
  <si>
    <t xml:space="preserve">Preço total por MXKM  .</t>
  </si>
  <si>
    <t xml:space="preserve">Preço total por M2XKM  .</t>
  </si>
  <si>
    <t xml:space="preserve">MERC_TUBO_GALV_1.1/2</t>
  </si>
  <si>
    <t xml:space="preserve">Tubo aço galvanizado 1.1/2" - Chapa 18</t>
  </si>
  <si>
    <t xml:space="preserve">ELETRODO REVESTIDO AWS - E6013, DIAMETRO IGUAL A 2,50 MM</t>
  </si>
  <si>
    <t xml:space="preserve">MERC_PAR-GALV-SEXT-50</t>
  </si>
  <si>
    <t xml:space="preserve">Parafuso em aço galvanizado sextavado, com rosca soberda - bitola 1/4" - comprimento total 50mm.</t>
  </si>
  <si>
    <t xml:space="preserve">BUCHA DE NYLON SEM ABA S10</t>
  </si>
  <si>
    <t xml:space="preserve">MERC_SUP-GALV-L</t>
  </si>
  <si>
    <t xml:space="preserve">Suporte de parede para corrimão em aço galvanizado 3/8" em L</t>
  </si>
  <si>
    <t xml:space="preserve">MERC_CANOPLA-GALV</t>
  </si>
  <si>
    <t xml:space="preserve">Canopla redonda em aço galvanizado 3/8", 70mm</t>
  </si>
  <si>
    <t xml:space="preserve">AUXILIAR DE SERRALHEIRO COM ENCARGOS COMPLEMENTARES</t>
  </si>
  <si>
    <t xml:space="preserve">SERRALHEIRO COM ENCARGOS COMPLEMENTARES</t>
  </si>
  <si>
    <t xml:space="preserve">Preço total por M  .</t>
  </si>
  <si>
    <t xml:space="preserve">SICRO_E9568</t>
  </si>
  <si>
    <t xml:space="preserve">Furadeira de impacto de 12,5 mm - 0,8kw</t>
  </si>
  <si>
    <t xml:space="preserve">SICRO_E9643</t>
  </si>
  <si>
    <t xml:space="preserve">Equipamento de pintura a ar comprimido de pistola com caneca com capacidade de 1000 ml e compressor de 1,5 kw</t>
  </si>
  <si>
    <t xml:space="preserve">SICRO_M1528</t>
  </si>
  <si>
    <t xml:space="preserve">Broca de widia - D = 12,5 mm</t>
  </si>
  <si>
    <t xml:space="preserve">OPERADOR DE MARTELETE OU MARTELETEIRO COM ENCARGOS COMPLEMENTARES</t>
  </si>
  <si>
    <t xml:space="preserve">PEDREIRO COM ENCARGOS COMPLEMENTARES</t>
  </si>
  <si>
    <t xml:space="preserve">ADESIVO ESTRUTURAL A BASE DE RESINA EPOXI, BICOMPONENTE, FLUIDO</t>
  </si>
  <si>
    <t xml:space="preserve">Preço total por KG  .</t>
  </si>
  <si>
    <t xml:space="preserve">MERC_BAR-ROSC-INOX-3/8</t>
  </si>
  <si>
    <t xml:space="preserve">BARRA ROSCADA EM AÇO INOX 304 - 3/8"X1000MM</t>
  </si>
  <si>
    <t xml:space="preserve">MERC_PORC-SEXT-INOX-3/8</t>
  </si>
  <si>
    <t xml:space="preserve">PORCA SEXTAVADA EM AÇO INOX 304 - 3/8"</t>
  </si>
  <si>
    <t xml:space="preserve">MERC_ARRU-INOX-3/8</t>
  </si>
  <si>
    <t xml:space="preserve">ARRUELA LISA EM AÇO INOX 304 - 3/8"</t>
  </si>
  <si>
    <t xml:space="preserve">DISCO DE CORTE PARA METAL COM DUAS TELAS 12 X 1/8 X 3/4 " (300 X 3,2 X 19,05 MM)</t>
  </si>
  <si>
    <t xml:space="preserve">AUXILIAR DE ENCANADOR OU BOMBEIRO HIDRÁULICO COM ENCARGOS COMPLEMENTARES</t>
  </si>
  <si>
    <t xml:space="preserve">MERC_TUBO_GALV_2</t>
  </si>
  <si>
    <t xml:space="preserve">Tubo aço galvanizado 2" - Chapa 18</t>
  </si>
  <si>
    <t xml:space="preserve">MERC_BAR_CHATA_INOX</t>
  </si>
  <si>
    <t xml:space="preserve">Barra chata em aço inox 304, 1.1/2" x 1/4" (38.1 x 6.35) - 1,90 kg/m</t>
  </si>
  <si>
    <t xml:space="preserve">MERC_PAR_AUTO-BROC-P</t>
  </si>
  <si>
    <t xml:space="preserve">Parafuso em aço galvanizado auto brocante - flangeado philips - bitola 5/32 ou 3/16 - comprimento total 20mm</t>
  </si>
  <si>
    <t xml:space="preserve">MERC_PAR_AUTO-BROC-SEXT-G</t>
  </si>
  <si>
    <t xml:space="preserve">Parafuso em aço galvanizado (a quente) auto brocante sextavado - bitola 7/32" - comprimento total 80mm</t>
  </si>
  <si>
    <t xml:space="preserve">MERC_PAR_AUTO-BROC-SEXT-ANC</t>
  </si>
  <si>
    <t xml:space="preserve">Parafuso em aço inox 304 auto brocante sextavado - bitola 1/4" - comprimento total 45mm</t>
  </si>
  <si>
    <t xml:space="preserve">MERC_PAR-GALV-SEXT-90</t>
  </si>
  <si>
    <t xml:space="preserve">Parafuso em aço galvanizado sextavado, com rosca soberda - bitola 1/4" - comprimento total 90mm.</t>
  </si>
  <si>
    <t xml:space="preserve">MERC_BAR-ROSC-INOX-5/16</t>
  </si>
  <si>
    <t xml:space="preserve">BARRA ROSCADA EM AÇO INOX 304 - 5/16"X1000MM</t>
  </si>
  <si>
    <t xml:space="preserve">MERC_ARRU-INOX-5/16</t>
  </si>
  <si>
    <t xml:space="preserve">ARRUELA LISA EM AÇO INOX 304 - 5/16"</t>
  </si>
  <si>
    <t xml:space="preserve">MERC_PORC-SEXT-INOX-5/16</t>
  </si>
  <si>
    <t xml:space="preserve">PORCA SEXTAVADA EM AÇO INOX 304 - 5/16"</t>
  </si>
  <si>
    <t xml:space="preserve">MERC_BAR-ROSC-GALV-5/16</t>
  </si>
  <si>
    <t xml:space="preserve">BARRA ROSCADA EM AÇO GALVANIZADO - 5/16"X1000MM</t>
  </si>
  <si>
    <t xml:space="preserve">MERC_PORC-SEXT-GALV-5/16</t>
  </si>
  <si>
    <t xml:space="preserve">PORCA SEXTAVADA EM AÇO GALVANIZADO- 5/16"</t>
  </si>
  <si>
    <t xml:space="preserve">MERC_VIDRO-LAM-BRONZE-8</t>
  </si>
  <si>
    <t xml:space="preserve">VIDRO COMUM LAMINADO LISO BRONZE DUPLO, ESPESSURA TOTAL 8 MM (CADA CAMADA DE 4 MM) - COLOCADO</t>
  </si>
  <si>
    <t xml:space="preserve">PERFIL DE BORRACHA EPDM MACICO *12 X 15* MM PARA ESQUADRIAS</t>
  </si>
  <si>
    <t xml:space="preserve">CANTONEIRA ACO ABAS IGUAIS (QUALQUER BITOLA), ESPESSURA ENTRE 1/8" E 1/4"</t>
  </si>
  <si>
    <t xml:space="preserve">ARGAMASSA COLANTE TIPO AC III</t>
  </si>
  <si>
    <t xml:space="preserve">MERC_GRANITO-PRETO</t>
  </si>
  <si>
    <t xml:space="preserve">GRANITO PRETO - SÃO MARCOS, ESPESSURA 2,5CM, COM POLIMENTO NA FACE SUPERIOR E LATERAIS.</t>
  </si>
  <si>
    <t xml:space="preserve">MARMORISTA/GRANITEIRO COM ENCARGOS COMPLEMENTARES</t>
  </si>
  <si>
    <t xml:space="preserve">SEARQ_ORSE_INS_03204</t>
  </si>
  <si>
    <t xml:space="preserve">TINTA PARA ADERÊNCIA E PROTEÇÃO DE SUPERFÍCIES GALVANIZADAS, SUPER GALVITE, MARCA SHERWIN WILLIAMS OU SIMILAR</t>
  </si>
  <si>
    <t xml:space="preserve">L</t>
  </si>
  <si>
    <t xml:space="preserve">LIXA EM FOLHA PARA FERRO, NUMERO 150</t>
  </si>
  <si>
    <t xml:space="preserve">PINTOR COM ENCARGOS COMPLEMENTARES</t>
  </si>
  <si>
    <t xml:space="preserve">Preço total por M2  .</t>
  </si>
  <si>
    <t xml:space="preserve">SOLVENTE DILUENTE A BASE DE AGUARRAS</t>
  </si>
  <si>
    <t xml:space="preserve">TINTA ESMALTE SINTETICO GRAFITE COM PROTECAO PARA METAIS FERROSOS</t>
  </si>
  <si>
    <t xml:space="preserve">COMPRESSOR DE AR, VAZAO DE 10 PCM, RESERVATORIO 100 L, PRESSAO DE TRABALHO ENTRE 6,9 E 9,7 BAR  POTENCIA 2 HP, TENSAO 110/220 V ? CHI DIURNO. AF_05/2017</t>
  </si>
  <si>
    <t xml:space="preserve">COMPRESSOR DE AR, VAZAO DE 10 PCM, RESERVATORIO 100 L, PRESSAO DE TRABALHO ENTRE 6,9 E 9,7 BAR, POTENCIA 2 HP, TENSAO 110/220 V - CHP DIURNO. AF_05/2017</t>
  </si>
  <si>
    <t xml:space="preserve">LIXA EM FOLHA PARA PAREDE OU MADEIRA, NUMERO 120 (COR VERMELHA)</t>
  </si>
  <si>
    <t xml:space="preserve">MASSA CORRIDA PVA PARA PAREDES INTERNAS</t>
  </si>
  <si>
    <t xml:space="preserve">18L</t>
  </si>
  <si>
    <t xml:space="preserve">TINTA LATEX PVA PREMIUM, COR BRANCA</t>
  </si>
  <si>
    <t xml:space="preserve">MERC_CACAMBA</t>
  </si>
  <si>
    <t xml:space="preserve">Locação de caçamba de entulho (5m³) - prazo máximo de até 5 dias corridos - com emissão de CTR (Controle de Transporte de Resíduos)</t>
  </si>
  <si>
    <t xml:space="preserve">Cronograma: Seralharia (Guarda-corpo e corrimãos) - Edifício Sede</t>
  </si>
  <si>
    <t xml:space="preserve">ITEM</t>
  </si>
  <si>
    <t xml:space="preserve">DESCRIÇÃO</t>
  </si>
  <si>
    <t xml:space="preserve">VALOR</t>
  </si>
  <si>
    <t xml:space="preserve">DIAS DECORRIDOS</t>
  </si>
  <si>
    <t xml:space="preserve">%     ETAPAS</t>
  </si>
  <si>
    <t xml:space="preserve">% ACUMLADO</t>
  </si>
  <si>
    <t xml:space="preserve">1.0</t>
  </si>
  <si>
    <t xml:space="preserve">%</t>
  </si>
  <si>
    <t xml:space="preserve">Dias</t>
  </si>
  <si>
    <t xml:space="preserve">R$</t>
  </si>
  <si>
    <t xml:space="preserve">2.0</t>
  </si>
  <si>
    <t xml:space="preserve">Serviços Preliminares</t>
  </si>
  <si>
    <t xml:space="preserve">3.0</t>
  </si>
  <si>
    <t xml:space="preserve">4.0</t>
  </si>
  <si>
    <t xml:space="preserve">5.0</t>
  </si>
  <si>
    <t xml:space="preserve">6.0</t>
  </si>
  <si>
    <t xml:space="preserve">CUSTO TOTAL (SEM BDI)</t>
  </si>
  <si>
    <t xml:space="preserve">CUSTO TOTAL ACUMULADO (SEM BDI)</t>
  </si>
  <si>
    <t xml:space="preserve">PREÇO TOTAL (COM BDI)</t>
  </si>
  <si>
    <t xml:space="preserve">PREÇO TOTAL ACUMULADO (COM BDI)</t>
  </si>
  <si>
    <t xml:space="preserve">BDI: Seralharia (Guarda-corpo e corrimãos) - Edifício Sede</t>
  </si>
  <si>
    <t xml:space="preserve">COMPOSIÇÃO ANALÍTICA DO VALOR REFERENCIAL PARA A TAXA DE BONIFICAÇÃO E DESPESAS INDIRETAS</t>
  </si>
  <si>
    <t xml:space="preserve">Média</t>
  </si>
  <si>
    <t xml:space="preserve">AC</t>
  </si>
  <si>
    <t xml:space="preserve">ADMINISTRAÇÃO CENTRAL</t>
  </si>
  <si>
    <t xml:space="preserve">LUCRO</t>
  </si>
  <si>
    <t xml:space="preserve">DF</t>
  </si>
  <si>
    <t xml:space="preserve">DESPESAS FINANCEIRAS</t>
  </si>
  <si>
    <t xml:space="preserve">SEGUROS, RISCOS E GARANTIAS</t>
  </si>
  <si>
    <t xml:space="preserve">S</t>
  </si>
  <si>
    <t xml:space="preserve">Seguros</t>
  </si>
  <si>
    <t xml:space="preserve">G</t>
  </si>
  <si>
    <t xml:space="preserve">Garantia</t>
  </si>
  <si>
    <t xml:space="preserve">R</t>
  </si>
  <si>
    <t xml:space="preserve">Riscos</t>
  </si>
  <si>
    <t xml:space="preserve">I</t>
  </si>
  <si>
    <t xml:space="preserve">IMPOSTOS</t>
  </si>
  <si>
    <t xml:space="preserve">ISS*</t>
  </si>
  <si>
    <t xml:space="preserve">PIS</t>
  </si>
  <si>
    <t xml:space="preserve">COFINS</t>
  </si>
  <si>
    <t xml:space="preserve">CPRB</t>
  </si>
  <si>
    <t xml:space="preserve">BDI</t>
  </si>
  <si>
    <t xml:space="preserve">Onde:</t>
  </si>
  <si>
    <t xml:space="preserve">AC – é a taxa de rateio da administração central;</t>
  </si>
  <si>
    <t xml:space="preserve">R – corresponde aos riscos e imprevistos;</t>
  </si>
  <si>
    <t xml:space="preserve">S – é uma taxa representativa de Seguros;</t>
  </si>
  <si>
    <t xml:space="preserve">G – é a taxa que representa o ônus das garantias exigidas em edital;</t>
  </si>
  <si>
    <t xml:space="preserve">DF – é a taxa representativa das despesas financeiras;</t>
  </si>
  <si>
    <t xml:space="preserve">L – corresponde ao lucro bruto;</t>
  </si>
  <si>
    <t xml:space="preserve">T – é a taxa representativa dos tributos/impostos (ISS, PIS e COFINS)</t>
  </si>
  <si>
    <t xml:space="preserve">Obs.:(*) % de ISS – Imposto sobre serviços de qualquer natureza, considerado como 5% sobre 50% do preço de venda.</t>
  </si>
  <si>
    <t xml:space="preserve">CONSIDERAÇÕES:</t>
  </si>
  <si>
    <t xml:space="preserve">1) Fórmula e percentuais estabelecidos conforme Acórdão nº 2622/2013 TCU – Plenário.</t>
  </si>
  <si>
    <t xml:space="preserve">Encargos sociais básicos: Seralharia (Guarda-corpo e corrimãos) - Edifício Sede</t>
  </si>
  <si>
    <t xml:space="preserve">PARAÍBA - VIGÊNCIA A PARTIR DE 01/2020</t>
  </si>
  <si>
    <t xml:space="preserve">ENCARGOS   SOCIAIS   SOBRE   A   MÃO   DE   OBRA - SEM DESONERAÇÃO</t>
  </si>
  <si>
    <t xml:space="preserve">CÓDIGO</t>
  </si>
  <si>
    <t xml:space="preserve">HORISTA
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</si>
  <si>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</si>
  <si>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</si>
  <si>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</si>
  <si>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</si>
  <si>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</si>
  <si>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</si>
  <si>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</si>
  <si>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</si>
  <si>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</si>
  <si>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</si>
  <si>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</si>
  <si>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</si>
  <si>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</si>
  <si>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</si>
  <si>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</si>
  <si>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</si>
  <si>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</si>
  <si>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</si>
  <si>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</si>
  <si>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A</t>
  </si>
  <si>
    <t xml:space="preserve">Total</t>
  </si>
  <si>
    <t xml:space="preserve">GRUPO B</t>
  </si>
  <si>
    <t xml:space="preserve">B1</t>
  </si>
  <si>
    <t xml:space="preserve">Repouso Semanal Remunerado</t>
  </si>
  <si>
    <t xml:space="preserve">B2</t>
  </si>
  <si>
    <t xml:space="preserve">Feriados</t>
  </si>
  <si>
    <t xml:space="preserve">B3</t>
  </si>
  <si>
    <t xml:space="preserve">Auxílio -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</si>
  <si>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</si>
  <si>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</si>
  <si>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</si>
  <si>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</si>
  <si>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</si>
  <si>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</si>
  <si>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</si>
  <si>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</si>
  <si>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</si>
  <si>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</si>
  <si>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</si>
  <si>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</si>
  <si>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</si>
  <si>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</si>
  <si>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B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</si>
  <si>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</si>
  <si>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</si>
  <si>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</si>
  <si>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</si>
  <si>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</si>
  <si>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</si>
  <si>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</si>
  <si>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</si>
  <si>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</si>
  <si>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</si>
  <si>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</si>
  <si>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</si>
  <si>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</si>
  <si>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</si>
  <si>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</si>
  <si>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</si>
  <si>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</si>
  <si>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D</t>
  </si>
  <si>
    <t xml:space="preserve">TOTAL(A+B+C+D)</t>
  </si>
  <si>
    <t xml:space="preserve">Memória de quantitativos: Seralharia (Guarda-corpo e corrimãos) - Edifício Sede</t>
  </si>
  <si>
    <t xml:space="preserve"> Memória de quantitativos 1 Administração Local</t>
  </si>
  <si>
    <t xml:space="preserve">Nº</t>
  </si>
  <si>
    <t xml:space="preserve">Quantit.</t>
  </si>
  <si>
    <t xml:space="preserve">Un</t>
  </si>
  <si>
    <t xml:space="preserve">Total UN  ......:</t>
  </si>
  <si>
    <t xml:space="preserve">Guarda-corpo e corrimãos</t>
  </si>
  <si>
    <t xml:space="preserve"> Memória de quantitativos 2 Serviços preliminares</t>
  </si>
  <si>
    <t xml:space="preserve">Total M²  ......:</t>
  </si>
  <si>
    <t xml:space="preserve">Pav</t>
  </si>
  <si>
    <t xml:space="preserve">Pararf. p/ módulo</t>
  </si>
  <si>
    <t xml:space="preserve">Módulos</t>
  </si>
  <si>
    <t xml:space="preserve">-</t>
  </si>
  <si>
    <t xml:space="preserve">Parcial</t>
  </si>
  <si>
    <t xml:space="preserve">Subtotal</t>
  </si>
  <si>
    <t xml:space="preserve">Remoção de parafusos para desmontagem dos corrimãos existentes (Escada de emergência)</t>
  </si>
  <si>
    <t xml:space="preserve">Remoção de parafusos para desmontagem dos corrimãos existentes (Escada no entorno dos elevadores)</t>
  </si>
  <si>
    <t xml:space="preserve">Mxkm</t>
  </si>
  <si>
    <t xml:space="preserve">Km</t>
  </si>
  <si>
    <t xml:space="preserve">Transporte para retirada dos corrimãos existente</t>
  </si>
  <si>
    <t xml:space="preserve">Transporte até o local de instalação dos novos corrimãos (comprimento total = 2 x 367,12)</t>
  </si>
  <si>
    <t xml:space="preserve">Transporte até o local de instalação dos novos guarda-corpos (comprimento total = 3 x 147,26 + 99,60)</t>
  </si>
  <si>
    <t xml:space="preserve">Total MXKM  ......:</t>
  </si>
  <si>
    <t xml:space="preserve">M2xkm</t>
  </si>
  <si>
    <t xml:space="preserve">Área</t>
  </si>
  <si>
    <t xml:space="preserve">Transporte até o local de instalação dos novos guarda-corpos (área total aproximada 147,26x0,35 = 51,54m²)</t>
  </si>
  <si>
    <t xml:space="preserve">Total M2XKM  ......:</t>
  </si>
  <si>
    <t xml:space="preserve"> Memória de quantitativos 3 Corrimão</t>
  </si>
  <si>
    <t xml:space="preserve">Comprim.</t>
  </si>
  <si>
    <t xml:space="preserve">Lances e patamares (escada de emergência) - pavimento térreo ao 6º pavimento.</t>
  </si>
  <si>
    <t xml:space="preserve">Lances e patamares (escada de emergência) - subsolo</t>
  </si>
  <si>
    <t xml:space="preserve">Lances e patamares (escada central) - pavimento térreo à coberta.</t>
  </si>
  <si>
    <t xml:space="preserve">Lances e patamares (escada central) - subsolo</t>
  </si>
  <si>
    <t xml:space="preserve">Total M  ......:</t>
  </si>
  <si>
    <t xml:space="preserve"> Memória de quantitativos 4 Guarda-corpo</t>
  </si>
  <si>
    <t xml:space="preserve">Uds.</t>
  </si>
  <si>
    <t xml:space="preserve">Furo para chumbamento de barra roscável (Pav 1)</t>
  </si>
  <si>
    <t xml:space="preserve">Furo para chumbamento de barra roscável (Pav 2 a 6)</t>
  </si>
  <si>
    <t xml:space="preserve">Kg</t>
  </si>
  <si>
    <t xml:space="preserve">Kg p/ furo</t>
  </si>
  <si>
    <t xml:space="preserve">Preenchimento do furo para chumbamento de barra roscável (Pav 1)</t>
  </si>
  <si>
    <t xml:space="preserve">Preenchimento do furo para chumbamento de barra roscável (Pav 2 a 6)</t>
  </si>
  <si>
    <t xml:space="preserve">Total KG  ......:</t>
  </si>
  <si>
    <t xml:space="preserve">Ponto de fixação do guarda-corpo na estrutura (Pav 1)</t>
  </si>
  <si>
    <t xml:space="preserve">Ponto de fixação do guarda-corpo na estrutura (Pav 2 a 6)</t>
  </si>
  <si>
    <t xml:space="preserve">Guarda-corpo (Pav 1)</t>
  </si>
  <si>
    <t xml:space="preserve">Guarda-corpo (Pav 2 ao 5)</t>
  </si>
  <si>
    <t xml:space="preserve">Placa de granito (Pav 1)</t>
  </si>
  <si>
    <t xml:space="preserve">Placa de granito (Pav 2 ao 5)</t>
  </si>
  <si>
    <t xml:space="preserve"> Memória de quantitativos 5 Pintura</t>
  </si>
  <si>
    <t xml:space="preserve">Diâmetro / Largura</t>
  </si>
  <si>
    <t xml:space="preserve">Demãos</t>
  </si>
  <si>
    <t xml:space="preserve">Corrimãos em aço galvanizado [A*PI*B*C*D]</t>
  </si>
  <si>
    <t xml:space="preserve">Suportes dos corrimãos em aço galvanizado (formato L) - Qtd 782 - Comprimento unitário 0,15m [A*PI*B*C*D]</t>
  </si>
  <si>
    <t xml:space="preserve">Guarda-corpo - tubos em aço galvanizado (comprimento total = 3 x 147,26 + 166x0,50) [A*PI*B*C*D]</t>
  </si>
  <si>
    <t xml:space="preserve">Guarda-corpo - cantoneiras em aço galvanizado (comprimento total = 2 x 147,26)</t>
  </si>
  <si>
    <t xml:space="preserve">Barra chata inox (ancoragem)</t>
  </si>
  <si>
    <t xml:space="preserve">Total M2  ......:</t>
  </si>
  <si>
    <t xml:space="preserve">Cantoneiras (para fixação dos vidros no guarda-corpo) - considerando a proteção de ambas as faces, sendo uma largura equivalente a 5cm</t>
  </si>
  <si>
    <t xml:space="preserve">Largura</t>
  </si>
  <si>
    <t xml:space="preserve">Entorno dos suportes dos corrimãos - chumbamentos - Escada de emergência</t>
  </si>
  <si>
    <t xml:space="preserve"> Memória de quantitativos 6 Serviços finais</t>
  </si>
  <si>
    <t xml:space="preserve">Comprimento</t>
  </si>
  <si>
    <t xml:space="preserve">Escada dos elevadores (pisos e espelhos)</t>
  </si>
  <si>
    <t xml:space="preserve">Escada de emergência (pisos e espelhos)</t>
  </si>
  <si>
    <t xml:space="preserve">Circulação nas proximidades do guarda-corpo</t>
  </si>
  <si>
    <t xml:space="preserve">17/05/2021
Engenheiro Civil
Philippe Hypólito</t>
  </si>
  <si>
    <t xml:space="preserve">CURVA ABC-SERVIÇOS - Seralharia (Guarda-corpo e corrimãos) - Edifício Sede</t>
  </si>
  <si>
    <t xml:space="preserve">Qtd</t>
  </si>
  <si>
    <t xml:space="preserve">(%) Simples</t>
  </si>
  <si>
    <t xml:space="preserve">(%) Acumulado</t>
  </si>
  <si>
    <t xml:space="preserve">Classe</t>
  </si>
  <si>
    <t xml:space="preserve">Posição</t>
  </si>
  <si>
    <t xml:space="preserve">Preço Total (com BDI: 25,0%)</t>
  </si>
  <si>
    <t xml:space="preserve">CURVA ABC- INSUMOS - Seralharia (Guarda-corpo e corrimãos) - Edifício Sede</t>
  </si>
  <si>
    <t xml:space="preserve">Qtd total</t>
  </si>
  <si>
    <t xml:space="preserve">SERRALHEIRO</t>
  </si>
  <si>
    <t xml:space="preserve">AJUDANTE DE SERRALHEIRO</t>
  </si>
  <si>
    <t xml:space="preserve">ENCARREGADO GERAL DE OBRAS (MENSALISTA)</t>
  </si>
  <si>
    <t xml:space="preserve">PINTOR</t>
  </si>
  <si>
    <t xml:space="preserve">ENGENHEIRO CIVIL DE OBRA PLENO</t>
  </si>
  <si>
    <t xml:space="preserve">ALIMENTACAO - HORISTA (COLETADO CAIXA)</t>
  </si>
  <si>
    <t xml:space="preserve">SERVENTE DE OBRAS</t>
  </si>
  <si>
    <t xml:space="preserve">EPI - FAMILIA PEDREIRO - HORISTA (ENCARGOS COMPLEMENTARES - COLETADO CAIXA)</t>
  </si>
  <si>
    <t xml:space="preserve">TRANSPORTE - HORISTA (COLETADO CAIXA)</t>
  </si>
  <si>
    <t xml:space="preserve">MARMORISTA / GRANITEIRO</t>
  </si>
  <si>
    <t xml:space="preserve">EXAMES - HORISTA (COLETADO CAIXA)</t>
  </si>
  <si>
    <t xml:space="preserve">FERRAMENTAS - FAMILIA PEDREIRO - HORISTA (ENCARGOS COMPLEMENTARES - COLETADO CAIXA)</t>
  </si>
  <si>
    <t xml:space="preserve">OPERADOR DE MARTELETE OU MARTELETEIRO</t>
  </si>
  <si>
    <t xml:space="preserve">EPI - FAMILIA ENCARREGADO GERAL - MENSALISTA (ENCARGOS COMPLEMENTARES - COLETADO CAIXA)</t>
  </si>
  <si>
    <t xml:space="preserve">EPI - FAMILIA PINTOR - HORISTA (ENCARGOS COMPLEMENTARES - COLETADO CAIXA)</t>
  </si>
  <si>
    <t xml:space="preserve">ENCANADOR OU BOMBEIRO HIDRAULICO</t>
  </si>
  <si>
    <t xml:space="preserve">FERRAMENTAS - FAMILIA PINTOR - HORISTA (ENCARGOS COMPLEMENTARES - COLETADO CAIXA)</t>
  </si>
  <si>
    <t xml:space="preserve">GASOLINA COMUM</t>
  </si>
  <si>
    <t xml:space="preserve">EXAMES - MENSALISTA (COLETADO CAIXA)</t>
  </si>
  <si>
    <t xml:space="preserve">EPI - FAMILIA SERVENTE - HORISTA (ENCARGOS COMPLEMENTARES - COLETADO CAIXA)</t>
  </si>
  <si>
    <t xml:space="preserve">MOTORISTA DE CARRO DE PASSEIO</t>
  </si>
  <si>
    <t xml:space="preserve">FERRAMENTAS - FAMILIA SERVENTE - HORISTA (ENCARGOS COMPLEMENTARES - COLETADO CAIXA)</t>
  </si>
  <si>
    <t xml:space="preserve">PICAPE CABINE SIMPLES COM MOTOR 1.6 FLEX, CAMBIO MANUAL, POTENCIA 101/104 CV, 2 PORTAS</t>
  </si>
  <si>
    <t xml:space="preserve">EPI - FAMILIA OPERADOR ESCAVADEIRA - HORISTA (ENCARGOS COMPLEMENTARES - COLETADO CAIXA)</t>
  </si>
  <si>
    <t xml:space="preserve">ENERGIA ELETRICA ATE 2000 KWH INDUSTRIAL, SEM DEMANDA</t>
  </si>
  <si>
    <t xml:space="preserve">KW/H</t>
  </si>
  <si>
    <t xml:space="preserve">COMPRESSOR DE AR, VAZAO DE 10 PCM, RESERVATORIO 100 L, PRESSAO DE TRABALHO ENTRE 6,9 E 9,7 BAR,  POTENCIA 2 HP, TENSAO 110/220 V (COLETADO CAIXA)</t>
  </si>
  <si>
    <t xml:space="preserve">FERRAMENTAS - FAMILIA ENCARREGADO GERAL - MENSALISTA (ENCARGOS COMPLEMENTARES - COLETADO CAIXA)</t>
  </si>
  <si>
    <t xml:space="preserve">AUXILIAR DE ENCANADOR OU BOMBEIRO HIDRAULICO</t>
  </si>
  <si>
    <t xml:space="preserve">CARPINTEIRO DE FORMAS</t>
  </si>
  <si>
    <t xml:space="preserve">SEGURO - HORISTA (COLETADO CAIXA)</t>
  </si>
  <si>
    <t xml:space="preserve">EPI - FAMILIA ENCANADOR - HORISTA (ENCARGOS COMPLEMENTARES - COLETADO CAIXA)</t>
  </si>
  <si>
    <t xml:space="preserve">EPI - FAMILIA ENGENHEIRO CIVIL - HORISTA (ENCARGOS COMPLEMENTARES - COLETADO CAIXA)</t>
  </si>
  <si>
    <t xml:space="preserve">PEDREIRO</t>
  </si>
  <si>
    <t xml:space="preserve">FERRAMENTAS - FAMILIA ENCANADOR - HORISTA (ENCARGOS COMPLEMENTARES - COLETADO CAIXA)</t>
  </si>
  <si>
    <t xml:space="preserve">CIMENTO PORTLAND COMPOSTO CP II-32</t>
  </si>
  <si>
    <t xml:space="preserve">EPI - FAMILIA CARPINTEIRO DE FORMAS - HORISTA (ENCARGOS COMPLEMENTARES - COLETADO CAIXA)</t>
  </si>
  <si>
    <t xml:space="preserve">AREIA MEDIA - POSTO JAZIDA/FORNECEDOR (RETIRADO NA JAZIDA, SEM TRANSPORTE)</t>
  </si>
  <si>
    <t xml:space="preserve">FERRAMENTAS - FAMILIA OPERADOR ESCAVADEIRA - HORISTA (ENCARGOS COMPLEMENTARES - COLETADO CAIXA)</t>
  </si>
  <si>
    <t xml:space="preserve">PEDRA BRITADA N. 1 (9,5 a 19 MM) POSTO PEDREIRA/FORNECEDOR, SEM FRETE</t>
  </si>
  <si>
    <t xml:space="preserve">FERRAMENTAS - FAMILIA CARPINTEIRO DE FORMAS - HORISTA (ENCARGOS COMPLEMENTARES - COLETADO CAIXA)</t>
  </si>
  <si>
    <t xml:space="preserve">OPERADOR DE BETONEIRA ESTACIONARIA / MISTURADOR</t>
  </si>
  <si>
    <t xml:space="preserve">FERRAMENTAS - FAMILIA ENGENHEIRO CIVIL - HORISTA (ENCARGOS COMPLEMENTARES - COLETADO CAIXA)</t>
  </si>
  <si>
    <t xml:space="preserve">SEGURO - MENSALISTA (COLETADO CAIXA)</t>
  </si>
  <si>
    <t xml:space="preserve">BETONEIRA CAPACIDADE NOMINAL 400 L, CAPACIDADE DE MISTURA  280 L, MOTOR ELETRICO TRIFASICO 220/380 V POTENCIA 2 CV, SEM CARREGADOR</t>
  </si>
  <si>
    <t xml:space="preserve">Cotações de preços no mercado - Seralharia (Guarda-corpo e corrimãos) - Edifício Sede</t>
  </si>
  <si>
    <t xml:space="preserve">Código do insumo</t>
  </si>
  <si>
    <t xml:space="preserve">Fornecedores</t>
  </si>
  <si>
    <t xml:space="preserve">UZINOX</t>
  </si>
  <si>
    <t xml:space="preserve">MISTER TEM</t>
  </si>
  <si>
    <t xml:space="preserve">GRANTUBOS</t>
  </si>
  <si>
    <t xml:space="preserve">LDF (Lojão Duferro)</t>
  </si>
  <si>
    <t xml:space="preserve">AÇO NÓBREGA</t>
  </si>
  <si>
    <t xml:space="preserve">FERRAÇO</t>
  </si>
  <si>
    <t xml:space="preserve">Resumo da cotação</t>
  </si>
  <si>
    <t xml:space="preserve">Material</t>
  </si>
  <si>
    <t xml:space="preserve">Preço Unitário</t>
  </si>
  <si>
    <t xml:space="preserve">Preço Unitário – Médio</t>
  </si>
  <si>
    <t xml:space="preserve">N – Quantidade de amostras</t>
  </si>
  <si>
    <t xml:space="preserve">m</t>
  </si>
  <si>
    <t xml:space="preserve">Barra chata em aço inox - 1.1/2" x 1/4" (38.1 x 6.35) - 1,90 kg/m</t>
  </si>
  <si>
    <t xml:space="preserve">OFICINA DO GRANITO</t>
  </si>
  <si>
    <t xml:space="preserve">GANLAYME</t>
  </si>
  <si>
    <t xml:space="preserve">STONE</t>
  </si>
  <si>
    <t xml:space="preserve">CASA DE PEDRA</t>
  </si>
  <si>
    <t xml:space="preserve">MERC_GRANITO-PRETO*</t>
  </si>
  <si>
    <t xml:space="preserve">Fonecimento e instalação de soleira de granito, com largura 15cm, conforme projeto, com altura de 5cm (formato de calha invertida).</t>
  </si>
  <si>
    <t xml:space="preserve">Observação: A cotação da Oficina do Granito (R$ 236,67/m) foi desconsiderada por estar bastante acima do preço médio dos demais fornecedores.</t>
  </si>
  <si>
    <t xml:space="preserve">* Foi considerado um preço médio de R$ 500,00/m² para o granito preto "São Marcos" a fim de viabilizar a composição de custos, de modo a representar equivalência com o preço cotado no mercado em metro linear de soleira, incluindo fornecimento e instalação.</t>
  </si>
  <si>
    <t xml:space="preserve">REPUBLICA VIDROS</t>
  </si>
  <si>
    <t xml:space="preserve">ALIANÇA VIDROS</t>
  </si>
  <si>
    <t xml:space="preserve">HENRIQUE</t>
  </si>
  <si>
    <t xml:space="preserve">Vidro comum laminado 8mm (4+4mm), na cor bronze</t>
  </si>
  <si>
    <t xml:space="preserve">m²</t>
  </si>
  <si>
    <t xml:space="preserve">*No orçamento referencial foi adotado o preço cotado na República Vidros, uma vez que encontra-se compatível com o valor de mercado e abaixo do preço constante na tabela de insumos do SINAPI (cód 34391).</t>
  </si>
  <si>
    <t xml:space="preserve">BENE</t>
  </si>
  <si>
    <t xml:space="preserve">CASA DOS PARAFUSOS</t>
  </si>
  <si>
    <t xml:space="preserve">CARFEL</t>
  </si>
  <si>
    <t xml:space="preserve">und</t>
  </si>
  <si>
    <t xml:space="preserve">Parafuso em aço galvanizado auto atarrachante - flangeado philips - bitola 5/32 ou 3/16 - comprimento total 20mm</t>
  </si>
  <si>
    <t xml:space="preserve">Parafuso em aço galvanizado (a quente) auto atarrachante sextavado - bitola 7/32" - comprimento total 80mm (aproximadamente 3")</t>
  </si>
  <si>
    <t xml:space="preserve">Parafuso em aço inox auto atarrachante sextavado - bitola 1/4" - comprimento total 45mm</t>
  </si>
  <si>
    <t xml:space="preserve">Barra roscada em aço galvanizado 5/16"</t>
  </si>
  <si>
    <t xml:space="preserve">Porca sextavada em aço galvanizado 5/16", auto travante</t>
  </si>
  <si>
    <t xml:space="preserve">Barra roscada em aço inox 3/8"</t>
  </si>
  <si>
    <t xml:space="preserve">Arruela em aço inox 3/8"</t>
  </si>
  <si>
    <t xml:space="preserve">Porca sextavada em aço inox 3/8", auto travante</t>
  </si>
  <si>
    <t xml:space="preserve">Barra roscada em aço inox 5/16"</t>
  </si>
  <si>
    <t xml:space="preserve">Arruela em aço inox 5/16"</t>
  </si>
  <si>
    <t xml:space="preserve">Porca sextavada em aço inox 5/16", auto travante</t>
  </si>
  <si>
    <t xml:space="preserve">Via limpa</t>
  </si>
  <si>
    <t xml:space="preserve">Atrevida</t>
  </si>
  <si>
    <t xml:space="preserve">Und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</si>
</sst>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&quot; $&quot;* #,##0.00\ ;&quot; $&quot;* \(#,##0.00\);&quot; $&quot;* \-#\ ;@\ "/>
    <numFmt numFmtId="166" formatCode="_-&quot;R$ &quot;* #,##0.00_-;&quot;-R$ &quot;* #,##0.00_-;_-&quot;R$ &quot;* \-??_-;_-@_-"/>
    <numFmt numFmtId="167" formatCode="0%"/>
    <numFmt numFmtId="168" formatCode="0.0%"/>
    <numFmt numFmtId="169" formatCode="D/M/YYYY"/>
    <numFmt numFmtId="170" formatCode="#,##0.00"/>
    <numFmt numFmtId="171" formatCode="D/M/YYYY"/>
    <numFmt numFmtId="172" formatCode="#,##0.00\ ;\(#,##0.00\);\-#\ ;@\ "/>
    <numFmt numFmtId="173" formatCode="0.00%"/>
    <numFmt numFmtId="174" formatCode="#,##0.000\ ;&quot; (&quot;#,##0.000\);&quot; -&quot;#\ ;@\ "/>
    <numFmt numFmtId="175" formatCode="0.00"/>
    <numFmt numFmtId="176" formatCode="0"/>
  </numFmts>
  <fonts count="47">
    <font>
      <sz val="12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i val="true"/>
      <sz val="16"/>
      <color rgb="FF000000"/>
      <name val="Verdana"/>
      <family val="2"/>
      <charset val="1"/>
    </font>
    <font>
      <sz val="11"/>
      <color rgb="FFFF9900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b val="true"/>
      <i val="true"/>
      <u val="single"/>
      <sz val="12"/>
      <color rgb="FF000000"/>
      <name val="Verdana"/>
      <family val="2"/>
      <charset val="1"/>
    </font>
    <font>
      <sz val="10"/>
      <name val="Mangal"/>
      <family val="2"/>
      <charset val="1"/>
    </font>
    <font>
      <b val="true"/>
      <sz val="18"/>
      <color rgb="FF003366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sz val="12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000000"/>
      <name val="Times New Roman1"/>
      <family val="1"/>
      <charset val="1"/>
    </font>
    <font>
      <sz val="12"/>
      <name val="Arial"/>
      <family val="2"/>
      <charset val="1"/>
    </font>
    <font>
      <b val="true"/>
      <sz val="14"/>
      <name val="Arial"/>
      <family val="2"/>
      <charset val="1"/>
    </font>
    <font>
      <b val="true"/>
      <i val="true"/>
      <sz val="12"/>
      <name val="Arial"/>
      <family val="2"/>
      <charset val="1"/>
    </font>
    <font>
      <b val="true"/>
      <u val="single"/>
      <sz val="12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i val="true"/>
      <sz val="8"/>
      <color rgb="FF000000"/>
      <name val="Arial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2F2F2"/>
      </patternFill>
    </fill>
    <fill>
      <patternFill patternType="solid">
        <fgColor rgb="FF00CCFF"/>
        <bgColor rgb="FF33CCCC"/>
      </patternFill>
    </fill>
    <fill>
      <patternFill patternType="solid">
        <fgColor rgb="FF3366FF"/>
        <bgColor rgb="FF0066CC"/>
      </patternFill>
    </fill>
    <fill>
      <patternFill patternType="solid">
        <fgColor rgb="FF993366"/>
        <bgColor rgb="FF993366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A6A6A6"/>
        <bgColor rgb="FF969696"/>
      </patternFill>
    </fill>
    <fill>
      <patternFill patternType="solid">
        <fgColor rgb="FFD9D9D9"/>
        <bgColor rgb="FFCCCCFF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CC00"/>
      </patternFill>
    </fill>
    <fill>
      <patternFill patternType="solid">
        <fgColor rgb="FFF2F2F2"/>
        <bgColor rgb="FFFFFFFF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double">
        <color rgb="FFFF0000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/>
      <bottom style="thick">
        <color rgb="FF003366"/>
      </bottom>
      <diagonal/>
    </border>
    <border diagonalUp="false" diagonalDown="false">
      <left/>
      <right/>
      <top/>
      <bottom style="thick">
        <color rgb="FFCCFFFF"/>
      </bottom>
      <diagonal/>
    </border>
    <border diagonalUp="false" diagonalDown="false">
      <left/>
      <right/>
      <top/>
      <bottom style="medium">
        <color rgb="FFCC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/>
      <bottom style="thin">
        <color rgb="FF008080"/>
      </bottom>
      <diagonal/>
    </border>
    <border diagonalUp="false" diagonalDown="false">
      <left style="thin">
        <color rgb="FF008080"/>
      </left>
      <right/>
      <top style="thin">
        <color rgb="FF008080"/>
      </top>
      <bottom style="thin">
        <color rgb="FF008080"/>
      </bottom>
      <diagonal/>
    </border>
    <border diagonalUp="false" diagonalDown="false">
      <left style="thin">
        <color rgb="FF008080"/>
      </left>
      <right style="thin">
        <color rgb="FF008080"/>
      </right>
      <top style="thin">
        <color rgb="FF008080"/>
      </top>
      <bottom style="thin">
        <color rgb="FF008080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11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3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72" fontId="3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5" fillId="2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22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0" fillId="24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1" fillId="0" borderId="3" applyFont="true" applyBorder="true" applyAlignment="true" applyProtection="false">
      <alignment horizontal="general" vertical="bottom" textRotation="0" wrapText="false" indent="0" shrinkToFit="false"/>
    </xf>
    <xf numFmtId="164" fontId="12" fillId="13" borderId="1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4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4" applyFont="true" applyBorder="true" applyAlignment="true" applyProtection="false">
      <alignment horizontal="general" vertical="bottom" textRotation="0" wrapText="false" indent="0" shrinkToFit="false"/>
    </xf>
    <xf numFmtId="164" fontId="15" fillId="0" borderId="5" applyFont="true" applyBorder="true" applyAlignment="true" applyProtection="false">
      <alignment horizontal="general" vertical="bottom" textRotation="0" wrapText="false" indent="0" shrinkToFit="false"/>
    </xf>
    <xf numFmtId="164" fontId="16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12" fillId="7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7" applyFont="true" applyBorder="true" applyAlignment="true" applyProtection="false">
      <alignment horizontal="general" vertical="bottom" textRotation="0" wrapText="false" indent="0" shrinkToFit="false"/>
    </xf>
    <xf numFmtId="165" fontId="19" fillId="0" borderId="0" applyFont="true" applyBorder="false" applyAlignment="true" applyProtection="false">
      <alignment horizontal="general" vertical="bottom" textRotation="0" wrapText="false" indent="0" shrinkToFit="false"/>
    </xf>
    <xf numFmtId="166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13" borderId="0" applyFont="true" applyBorder="false" applyAlignment="true" applyProtection="false">
      <alignment horizontal="general" vertical="bottom" textRotation="0" wrapText="false" indent="0" shrinkToFit="false"/>
    </xf>
    <xf numFmtId="164" fontId="22" fillId="13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23" fillId="22" borderId="9" applyFont="true" applyBorder="true" applyAlignment="true" applyProtection="false">
      <alignment horizontal="general" vertical="bottom" textRotation="0" wrapText="false" indent="0" shrinkToFit="false"/>
    </xf>
    <xf numFmtId="167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24" borderId="9" applyFont="true" applyBorder="true" applyAlignment="true" applyProtection="false">
      <alignment horizontal="general" vertical="bottom" textRotation="0" wrapText="false" indent="0" shrinkToFit="false"/>
    </xf>
    <xf numFmtId="164" fontId="19" fillId="26" borderId="0" applyFont="true" applyBorder="false" applyAlignment="true" applyProtection="false">
      <alignment horizontal="general" vertical="bottom" textRotation="0" wrapText="false" indent="0" shrinkToFit="false"/>
    </xf>
    <xf numFmtId="164" fontId="25" fillId="4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19" fillId="2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10" applyFont="true" applyBorder="true" applyAlignment="true" applyProtection="false">
      <alignment horizontal="general" vertical="bottom" textRotation="0" wrapText="false" indent="0" shrinkToFit="false"/>
    </xf>
    <xf numFmtId="164" fontId="28" fillId="0" borderId="11" applyFont="true" applyBorder="true" applyAlignment="true" applyProtection="false">
      <alignment horizontal="general" vertical="bottom" textRotation="0" wrapText="false" indent="0" shrinkToFit="false"/>
    </xf>
    <xf numFmtId="164" fontId="29" fillId="0" borderId="12" applyFont="true" applyBorder="true" applyAlignment="true" applyProtection="false">
      <alignment horizontal="general" vertical="bottom" textRotation="0" wrapText="false" indent="0" shrinkToFit="false"/>
    </xf>
    <xf numFmtId="164" fontId="30" fillId="0" borderId="13" applyFont="true" applyBorder="true" applyAlignment="true" applyProtection="false">
      <alignment horizontal="general" vertical="bottom" textRotation="0" wrapText="false" indent="0" shrinkToFit="false"/>
    </xf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74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3" fillId="0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1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4" fillId="31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2" fillId="3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1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4" fillId="31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4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32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3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0" fontId="34" fillId="3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justify" vertical="top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34" fillId="3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1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34" fillId="3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4" fillId="31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2" fillId="31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3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32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70" fontId="32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34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2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34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32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6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34" fillId="0" borderId="1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34" fillId="0" borderId="14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33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3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34" fillId="0" borderId="18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4" fillId="0" borderId="19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34" fillId="0" borderId="14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4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20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24" borderId="21" xfId="1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6" fillId="24" borderId="21" xfId="1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8" fillId="0" borderId="15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14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38" fillId="32" borderId="22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32" borderId="22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8" fillId="0" borderId="21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1" xfId="8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21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21" xfId="8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36" fillId="32" borderId="22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32" borderId="22" xfId="8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23" xfId="8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8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8" fillId="0" borderId="0" xfId="84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8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8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2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30" borderId="25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26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0" borderId="26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25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32" borderId="25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6" xfId="8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3" fontId="38" fillId="0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4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4" borderId="26" xfId="8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3" fontId="38" fillId="34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34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36" fillId="34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0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36" fillId="0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30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36" fillId="30" borderId="26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2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2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3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3" fillId="0" borderId="1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3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4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5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5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5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6" fillId="0" borderId="1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1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32" fillId="0" borderId="1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2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8" fillId="0" borderId="0" xfId="8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14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27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28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14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14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8" fillId="0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38" fillId="0" borderId="14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8" fillId="0" borderId="14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29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38" fillId="0" borderId="14" xfId="8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0" xfId="84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8" fillId="0" borderId="0" xfId="84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6" fontId="3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30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17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14" xfId="84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10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% - Accent1" xfId="20" builtinId="53" customBuiltin="true"/>
    <cellStyle name="20% - Accent2" xfId="21" builtinId="53" customBuiltin="true"/>
    <cellStyle name="20% - Accent3" xfId="22" builtinId="53" customBuiltin="true"/>
    <cellStyle name="20% - Accent4" xfId="23" builtinId="53" customBuiltin="true"/>
    <cellStyle name="20% - Accent5" xfId="24" builtinId="53" customBuiltin="true"/>
    <cellStyle name="20% - Accent6" xfId="25" builtinId="53" customBuiltin="true"/>
    <cellStyle name="20% - Ênfase1 2" xfId="26" builtinId="53" customBuiltin="true"/>
    <cellStyle name="20% - Ênfase2 2" xfId="27" builtinId="53" customBuiltin="true"/>
    <cellStyle name="20% - Ênfase3 2" xfId="28" builtinId="53" customBuiltin="true"/>
    <cellStyle name="20% - Ênfase4 2" xfId="29" builtinId="53" customBuiltin="true"/>
    <cellStyle name="20% - Ênfase5 2" xfId="30" builtinId="53" customBuiltin="true"/>
    <cellStyle name="20% - Ênfase6 2" xfId="31" builtinId="53" customBuiltin="true"/>
    <cellStyle name="40% - Accent1" xfId="32" builtinId="53" customBuiltin="true"/>
    <cellStyle name="40% - Accent2" xfId="33" builtinId="53" customBuiltin="true"/>
    <cellStyle name="40% - Accent3" xfId="34" builtinId="53" customBuiltin="true"/>
    <cellStyle name="40% - Accent4" xfId="35" builtinId="53" customBuiltin="true"/>
    <cellStyle name="40% - Accent5" xfId="36" builtinId="53" customBuiltin="true"/>
    <cellStyle name="40% - Accent6" xfId="37" builtinId="53" customBuiltin="true"/>
    <cellStyle name="40% - Ênfase1 2" xfId="38" builtinId="53" customBuiltin="true"/>
    <cellStyle name="40% - Ênfase2 2" xfId="39" builtinId="53" customBuiltin="true"/>
    <cellStyle name="40% - Ênfase3 2" xfId="40" builtinId="53" customBuiltin="true"/>
    <cellStyle name="40% - Ênfase4 2" xfId="41" builtinId="53" customBuiltin="true"/>
    <cellStyle name="40% - Ênfase5 2" xfId="42" builtinId="53" customBuiltin="true"/>
    <cellStyle name="40% - Ênfase6 2" xfId="43" builtinId="53" customBuiltin="true"/>
    <cellStyle name="60% - Accent1" xfId="44" builtinId="53" customBuiltin="true"/>
    <cellStyle name="60% - Accent2" xfId="45" builtinId="53" customBuiltin="true"/>
    <cellStyle name="60% - Accent3" xfId="46" builtinId="53" customBuiltin="true"/>
    <cellStyle name="60% - Accent4" xfId="47" builtinId="53" customBuiltin="true"/>
    <cellStyle name="60% - Accent5" xfId="48" builtinId="53" customBuiltin="true"/>
    <cellStyle name="60% - Accent6" xfId="49" builtinId="53" customBuiltin="true"/>
    <cellStyle name="60% - Ênfase1 2" xfId="50" builtinId="53" customBuiltin="true"/>
    <cellStyle name="60% - Ênfase2 2" xfId="51" builtinId="53" customBuiltin="true"/>
    <cellStyle name="60% - Ênfase3 2" xfId="52" builtinId="53" customBuiltin="true"/>
    <cellStyle name="60% - Ênfase4 2" xfId="53" builtinId="53" customBuiltin="true"/>
    <cellStyle name="60% - Ênfase5 2" xfId="54" builtinId="53" customBuiltin="true"/>
    <cellStyle name="60% - Ênfase6 2" xfId="55" builtinId="53" customBuiltin="true"/>
    <cellStyle name="Accent1" xfId="56" builtinId="53" customBuiltin="true"/>
    <cellStyle name="Accent2" xfId="57" builtinId="53" customBuiltin="true"/>
    <cellStyle name="Accent3" xfId="58" builtinId="53" customBuiltin="true"/>
    <cellStyle name="Accent4" xfId="59" builtinId="53" customBuiltin="true"/>
    <cellStyle name="Accent5" xfId="60" builtinId="53" customBuiltin="true"/>
    <cellStyle name="Accent6" xfId="61" builtinId="53" customBuiltin="true"/>
    <cellStyle name="Bad 1" xfId="62" builtinId="53" customBuiltin="true"/>
    <cellStyle name="Bom 2" xfId="63" builtinId="53" customBuiltin="true"/>
    <cellStyle name="Calculation" xfId="64" builtinId="53" customBuiltin="true"/>
    <cellStyle name="Check Cell" xfId="65" builtinId="53" customBuiltin="true"/>
    <cellStyle name="Cálculo 2" xfId="66" builtinId="53" customBuiltin="true"/>
    <cellStyle name="Célula de Verificação 2" xfId="67" builtinId="53" customBuiltin="true"/>
    <cellStyle name="Célula Vinculada 2" xfId="68" builtinId="53" customBuiltin="true"/>
    <cellStyle name="Entrada 2" xfId="69" builtinId="53" customBuiltin="true"/>
    <cellStyle name="Explanatory Text" xfId="70" builtinId="53" customBuiltin="true"/>
    <cellStyle name="Good 2" xfId="71" builtinId="53" customBuiltin="true"/>
    <cellStyle name="Heading 1 3" xfId="72" builtinId="53" customBuiltin="true"/>
    <cellStyle name="Heading 2 4" xfId="73" builtinId="53" customBuiltin="true"/>
    <cellStyle name="Heading 3" xfId="74" builtinId="53" customBuiltin="true"/>
    <cellStyle name="Heading 4" xfId="75" builtinId="53" customBuiltin="true"/>
    <cellStyle name="Heading1" xfId="76" builtinId="53" customBuiltin="true"/>
    <cellStyle name="Incorreto 2" xfId="77" builtinId="53" customBuiltin="true"/>
    <cellStyle name="Input" xfId="78" builtinId="53" customBuiltin="true"/>
    <cellStyle name="Linked Cell" xfId="79" builtinId="53" customBuiltin="true"/>
    <cellStyle name="Moeda 2" xfId="80" builtinId="53" customBuiltin="true"/>
    <cellStyle name="Moeda 3" xfId="81" builtinId="53" customBuiltin="true"/>
    <cellStyle name="Neutra 2" xfId="82" builtinId="53" customBuiltin="true"/>
    <cellStyle name="Neutral 5" xfId="83" builtinId="53" customBuiltin="true"/>
    <cellStyle name="Normal 2" xfId="84" builtinId="53" customBuiltin="true"/>
    <cellStyle name="Normal 3" xfId="85" builtinId="53" customBuiltin="true"/>
    <cellStyle name="Normal 5" xfId="86" builtinId="53" customBuiltin="true"/>
    <cellStyle name="Nota 2" xfId="87" builtinId="53" customBuiltin="true"/>
    <cellStyle name="Note 6" xfId="88" builtinId="53" customBuiltin="true"/>
    <cellStyle name="Output" xfId="89" builtinId="53" customBuiltin="true"/>
    <cellStyle name="Porcentagem 2" xfId="90" builtinId="53" customBuiltin="true"/>
    <cellStyle name="Preenchidas" xfId="91" builtinId="53" customBuiltin="true"/>
    <cellStyle name="Result" xfId="92" builtinId="53" customBuiltin="true"/>
    <cellStyle name="Result2" xfId="93" builtinId="53" customBuiltin="true"/>
    <cellStyle name="Saída 2" xfId="94" builtinId="53" customBuiltin="true"/>
    <cellStyle name="Sem título1" xfId="95" builtinId="53" customBuiltin="true"/>
    <cellStyle name="Sem título2" xfId="96" builtinId="53" customBuiltin="true"/>
    <cellStyle name="TESTE" xfId="97" builtinId="53" customBuiltin="true"/>
    <cellStyle name="TESTE 2" xfId="98" builtinId="53" customBuiltin="true"/>
    <cellStyle name="Texto de Aviso 2" xfId="99" builtinId="53" customBuiltin="true"/>
    <cellStyle name="Texto Explicativo 2" xfId="100" builtinId="53" customBuiltin="true"/>
    <cellStyle name="Title" xfId="101" builtinId="53" customBuiltin="true"/>
    <cellStyle name="Total 2" xfId="102" builtinId="53" customBuiltin="true"/>
    <cellStyle name="Título 1 2" xfId="103" builtinId="53" customBuiltin="true"/>
    <cellStyle name="Título 2 2" xfId="104" builtinId="53" customBuiltin="true"/>
    <cellStyle name="Título 3 2" xfId="105" builtinId="53" customBuiltin="true"/>
    <cellStyle name="Título 4 2" xfId="106" builtinId="53" customBuiltin="true"/>
    <cellStyle name="Título 5" xfId="107" builtinId="53" customBuiltin="true"/>
    <cellStyle name="Warning Text" xfId="108" builtinId="53" customBuiltin="true"/>
    <cellStyle name="Ênfase1 2" xfId="109" builtinId="53" customBuiltin="true"/>
    <cellStyle name="Ênfase2 2" xfId="110" builtinId="53" customBuiltin="true"/>
    <cellStyle name="Ênfase3 2" xfId="111" builtinId="53" customBuiltin="true"/>
    <cellStyle name="Ênfase4 2" xfId="112" builtinId="53" customBuiltin="true"/>
    <cellStyle name="Ênfase5 2" xfId="113" builtinId="53" customBuiltin="true"/>
    <cellStyle name="Ênfase6 2" xfId="114" builtinId="53" customBuiltin="true"/>
    <cellStyle name="Excel Built-in Excel Built-in Excel Built-in Excel Built-in Excel Built-in Excel Built-in Excel Built-in Excel Built-in Excel Built-in Excel Built-in TableStyleLight1" xfId="11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9D9D9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FBFBF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190440</xdr:colOff>
      <xdr:row>0</xdr:row>
      <xdr:rowOff>48960</xdr:rowOff>
    </xdr:from>
    <xdr:to>
      <xdr:col>7</xdr:col>
      <xdr:colOff>897120</xdr:colOff>
      <xdr:row>2</xdr:row>
      <xdr:rowOff>212400</xdr:rowOff>
    </xdr:to>
    <xdr:pic>
      <xdr:nvPicPr>
        <xdr:cNvPr id="0" name="Imagem 3" descr=""/>
        <xdr:cNvPicPr/>
      </xdr:nvPicPr>
      <xdr:blipFill>
        <a:blip r:embed="rId1"/>
        <a:srcRect l="0" t="6238" r="0" b="0"/>
        <a:stretch/>
      </xdr:blipFill>
      <xdr:spPr>
        <a:xfrm>
          <a:off x="9579240" y="48960"/>
          <a:ext cx="2465640" cy="620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100800</xdr:colOff>
      <xdr:row>0</xdr:row>
      <xdr:rowOff>194760</xdr:rowOff>
    </xdr:from>
    <xdr:to>
      <xdr:col>6</xdr:col>
      <xdr:colOff>738720</xdr:colOff>
      <xdr:row>3</xdr:row>
      <xdr:rowOff>133920</xdr:rowOff>
    </xdr:to>
    <xdr:pic>
      <xdr:nvPicPr>
        <xdr:cNvPr id="1" name="Imagem 3" descr=""/>
        <xdr:cNvPicPr/>
      </xdr:nvPicPr>
      <xdr:blipFill>
        <a:blip r:embed="rId1"/>
        <a:srcRect l="0" t="6238" r="0" b="0"/>
        <a:stretch/>
      </xdr:blipFill>
      <xdr:spPr>
        <a:xfrm>
          <a:off x="10014120" y="194760"/>
          <a:ext cx="2572200" cy="62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95400</xdr:colOff>
      <xdr:row>0</xdr:row>
      <xdr:rowOff>171360</xdr:rowOff>
    </xdr:from>
    <xdr:to>
      <xdr:col>14</xdr:col>
      <xdr:colOff>1181160</xdr:colOff>
      <xdr:row>3</xdr:row>
      <xdr:rowOff>75240</xdr:rowOff>
    </xdr:to>
    <xdr:pic>
      <xdr:nvPicPr>
        <xdr:cNvPr id="2" name="Imagem 3" descr=""/>
        <xdr:cNvPicPr/>
      </xdr:nvPicPr>
      <xdr:blipFill>
        <a:blip r:embed="rId1"/>
        <a:srcRect l="0" t="6238" r="0" b="0"/>
        <a:stretch/>
      </xdr:blipFill>
      <xdr:spPr>
        <a:xfrm>
          <a:off x="8465040" y="171360"/>
          <a:ext cx="2300760" cy="503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397440</xdr:colOff>
      <xdr:row>23</xdr:row>
      <xdr:rowOff>49680</xdr:rowOff>
    </xdr:from>
    <xdr:to>
      <xdr:col>2</xdr:col>
      <xdr:colOff>148320</xdr:colOff>
      <xdr:row>25</xdr:row>
      <xdr:rowOff>164160</xdr:rowOff>
    </xdr:to>
    <xdr:pic>
      <xdr:nvPicPr>
        <xdr:cNvPr id="3" name="Imagem 3" descr=""/>
        <xdr:cNvPicPr/>
      </xdr:nvPicPr>
      <xdr:blipFill>
        <a:blip r:embed="rId1"/>
        <a:stretch/>
      </xdr:blipFill>
      <xdr:spPr>
        <a:xfrm>
          <a:off x="397440" y="4621680"/>
          <a:ext cx="4182840" cy="4953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7"/>
  <sheetViews>
    <sheetView showFormulas="false" showGridLines="true" showRowColHeaders="true" showZeros="true" rightToLeft="false" tabSelected="false" showOutlineSymbols="true" defaultGridColor="true" view="normal" topLeftCell="A19" colorId="64" zoomScale="85" zoomScaleNormal="85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0.5"/>
    <col collapsed="false" customWidth="true" hidden="false" outlineLevel="0" max="3" min="3" style="2" width="18.6"/>
    <col collapsed="false" customWidth="true" hidden="false" outlineLevel="0" max="4" min="4" style="2" width="55.8"/>
    <col collapsed="false" customWidth="true" hidden="false" outlineLevel="0" max="5" min="5" style="1" width="6"/>
    <col collapsed="false" customWidth="true" hidden="false" outlineLevel="0" max="6" min="6" style="2" width="9.8"/>
    <col collapsed="false" customWidth="true" hidden="false" outlineLevel="0" max="7" min="7" style="2" width="8.3"/>
    <col collapsed="false" customWidth="true" hidden="false" outlineLevel="0" max="8" min="8" style="2" width="10.7"/>
    <col collapsed="false" customWidth="true" hidden="false" outlineLevel="0" max="1025" min="9" style="2" width="11.2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s="1" customFormat="tru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</row>
    <row r="4" customFormat="false" ht="18" hidden="false" customHeight="true" outlineLevel="0" collapsed="false">
      <c r="A4" s="3" t="s">
        <v>3</v>
      </c>
      <c r="B4" s="3"/>
      <c r="C4" s="3"/>
      <c r="D4" s="3"/>
      <c r="E4" s="3"/>
      <c r="F4" s="3" t="s">
        <v>4</v>
      </c>
      <c r="G4" s="3"/>
      <c r="H4" s="4" t="n">
        <v>0.25</v>
      </c>
    </row>
    <row r="5" customFormat="false" ht="18" hidden="false" customHeight="true" outlineLevel="0" collapsed="false">
      <c r="A5" s="3"/>
      <c r="B5" s="3"/>
      <c r="C5" s="3"/>
      <c r="D5" s="3"/>
      <c r="E5" s="3"/>
      <c r="F5" s="3" t="s">
        <v>5</v>
      </c>
      <c r="G5" s="3"/>
      <c r="H5" s="3" t="s">
        <v>6</v>
      </c>
    </row>
    <row r="6" customFormat="false" ht="18" hidden="false" customHeight="true" outlineLevel="0" collapsed="false">
      <c r="A6" s="5" t="s">
        <v>7</v>
      </c>
      <c r="B6" s="5"/>
      <c r="C6" s="5"/>
      <c r="D6" s="5"/>
      <c r="E6" s="5"/>
      <c r="F6" s="3" t="s">
        <v>8</v>
      </c>
      <c r="G6" s="3"/>
      <c r="H6" s="6" t="n">
        <v>44333</v>
      </c>
    </row>
    <row r="7" customFormat="false" ht="47.25" hidden="false" customHeight="false" outlineLevel="0" collapsed="false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</row>
    <row r="8" customFormat="false" ht="15.75" hidden="false" customHeight="false" outlineLevel="0" collapsed="false">
      <c r="A8" s="8" t="n">
        <v>1</v>
      </c>
      <c r="B8" s="8"/>
      <c r="C8" s="9"/>
      <c r="D8" s="10" t="s">
        <v>17</v>
      </c>
      <c r="E8" s="11"/>
      <c r="F8" s="12"/>
      <c r="G8" s="13"/>
      <c r="H8" s="13" t="n">
        <f aca="false">SUM(H9)</f>
        <v>13740.6</v>
      </c>
    </row>
    <row r="9" customFormat="false" ht="15.75" hidden="false" customHeight="false" outlineLevel="0" collapsed="false">
      <c r="A9" s="5" t="s">
        <v>18</v>
      </c>
      <c r="B9" s="5" t="s">
        <v>19</v>
      </c>
      <c r="C9" s="14" t="s">
        <v>20</v>
      </c>
      <c r="D9" s="15" t="s">
        <v>21</v>
      </c>
      <c r="E9" s="16" t="s">
        <v>22</v>
      </c>
      <c r="F9" s="17" t="n">
        <v>1</v>
      </c>
      <c r="G9" s="17" t="n">
        <v>13740.6</v>
      </c>
      <c r="H9" s="17" t="n">
        <f aca="false">ROUND(F9*G9,2)</f>
        <v>13740.6</v>
      </c>
    </row>
    <row r="10" customFormat="false" ht="15.75" hidden="false" customHeight="false" outlineLevel="0" collapsed="false">
      <c r="A10" s="8" t="n">
        <v>2</v>
      </c>
      <c r="B10" s="8"/>
      <c r="C10" s="9"/>
      <c r="D10" s="10" t="s">
        <v>23</v>
      </c>
      <c r="E10" s="11"/>
      <c r="F10" s="12"/>
      <c r="G10" s="13"/>
      <c r="H10" s="13" t="n">
        <f aca="false">SUM(H11:H16)</f>
        <v>3368.8</v>
      </c>
    </row>
    <row r="11" customFormat="false" ht="30" hidden="false" customHeight="false" outlineLevel="0" collapsed="false">
      <c r="A11" s="5" t="s">
        <v>24</v>
      </c>
      <c r="B11" s="5" t="s">
        <v>19</v>
      </c>
      <c r="C11" s="14" t="s">
        <v>25</v>
      </c>
      <c r="D11" s="15" t="s">
        <v>26</v>
      </c>
      <c r="E11" s="16" t="s">
        <v>22</v>
      </c>
      <c r="F11" s="17" t="n">
        <v>1</v>
      </c>
      <c r="G11" s="17" t="n">
        <v>233.94</v>
      </c>
      <c r="H11" s="17" t="n">
        <f aca="false">ROUND(F11*G11,2)</f>
        <v>233.94</v>
      </c>
    </row>
    <row r="12" customFormat="false" ht="31.5" hidden="false" customHeight="false" outlineLevel="0" collapsed="false">
      <c r="A12" s="5" t="s">
        <v>27</v>
      </c>
      <c r="B12" s="5" t="s">
        <v>19</v>
      </c>
      <c r="C12" s="14" t="s">
        <v>28</v>
      </c>
      <c r="D12" s="15" t="s">
        <v>29</v>
      </c>
      <c r="E12" s="16" t="s">
        <v>30</v>
      </c>
      <c r="F12" s="17" t="n">
        <v>2.25</v>
      </c>
      <c r="G12" s="17" t="n">
        <v>325.13</v>
      </c>
      <c r="H12" s="17" t="n">
        <f aca="false">ROUND(F12*G12,2)</f>
        <v>731.54</v>
      </c>
    </row>
    <row r="13" customFormat="false" ht="15.75" hidden="false" customHeight="false" outlineLevel="0" collapsed="false">
      <c r="A13" s="5" t="s">
        <v>31</v>
      </c>
      <c r="B13" s="5" t="s">
        <v>19</v>
      </c>
      <c r="C13" s="14" t="s">
        <v>32</v>
      </c>
      <c r="D13" s="15" t="s">
        <v>33</v>
      </c>
      <c r="E13" s="16" t="s">
        <v>22</v>
      </c>
      <c r="F13" s="17" t="n">
        <v>1</v>
      </c>
      <c r="G13" s="17" t="n">
        <v>387.92</v>
      </c>
      <c r="H13" s="17" t="n">
        <f aca="false">ROUND(F13*G13,2)</f>
        <v>387.92</v>
      </c>
    </row>
    <row r="14" customFormat="false" ht="30" hidden="false" customHeight="false" outlineLevel="0" collapsed="false">
      <c r="A14" s="5" t="s">
        <v>34</v>
      </c>
      <c r="B14" s="5" t="s">
        <v>19</v>
      </c>
      <c r="C14" s="14" t="s">
        <v>35</v>
      </c>
      <c r="D14" s="15" t="s">
        <v>36</v>
      </c>
      <c r="E14" s="16" t="s">
        <v>22</v>
      </c>
      <c r="F14" s="17" t="n">
        <v>340</v>
      </c>
      <c r="G14" s="17" t="n">
        <v>1.09</v>
      </c>
      <c r="H14" s="17" t="n">
        <f aca="false">ROUND(F14*G14,2)</f>
        <v>370.6</v>
      </c>
    </row>
    <row r="15" customFormat="false" ht="60" hidden="false" customHeight="false" outlineLevel="0" collapsed="false">
      <c r="A15" s="5" t="s">
        <v>37</v>
      </c>
      <c r="B15" s="5" t="s">
        <v>38</v>
      </c>
      <c r="C15" s="14" t="s">
        <v>39</v>
      </c>
      <c r="D15" s="15" t="s">
        <v>40</v>
      </c>
      <c r="E15" s="16" t="s">
        <v>41</v>
      </c>
      <c r="F15" s="17" t="n">
        <v>147.64</v>
      </c>
      <c r="G15" s="17" t="n">
        <v>9.55</v>
      </c>
      <c r="H15" s="17" t="n">
        <f aca="false">ROUND(F15*G15,2)</f>
        <v>1409.96</v>
      </c>
    </row>
    <row r="16" customFormat="false" ht="30" hidden="false" customHeight="false" outlineLevel="0" collapsed="false">
      <c r="A16" s="5" t="s">
        <v>42</v>
      </c>
      <c r="B16" s="5" t="s">
        <v>38</v>
      </c>
      <c r="C16" s="14" t="s">
        <v>43</v>
      </c>
      <c r="D16" s="15" t="s">
        <v>44</v>
      </c>
      <c r="E16" s="16" t="s">
        <v>45</v>
      </c>
      <c r="F16" s="17" t="n">
        <v>5.15</v>
      </c>
      <c r="G16" s="17" t="n">
        <v>45.6</v>
      </c>
      <c r="H16" s="17" t="n">
        <f aca="false">ROUND(F16*G16,2)</f>
        <v>234.84</v>
      </c>
    </row>
    <row r="17" customFormat="false" ht="15.75" hidden="false" customHeight="false" outlineLevel="0" collapsed="false">
      <c r="A17" s="8" t="n">
        <v>3</v>
      </c>
      <c r="B17" s="8"/>
      <c r="C17" s="9"/>
      <c r="D17" s="10" t="s">
        <v>46</v>
      </c>
      <c r="E17" s="11"/>
      <c r="F17" s="12"/>
      <c r="G17" s="13"/>
      <c r="H17" s="13" t="n">
        <f aca="false">SUM(H18)</f>
        <v>53524.33</v>
      </c>
    </row>
    <row r="18" customFormat="false" ht="31.5" hidden="false" customHeight="false" outlineLevel="0" collapsed="false">
      <c r="A18" s="5" t="s">
        <v>47</v>
      </c>
      <c r="B18" s="5" t="s">
        <v>19</v>
      </c>
      <c r="C18" s="14" t="s">
        <v>48</v>
      </c>
      <c r="D18" s="15" t="s">
        <v>49</v>
      </c>
      <c r="E18" s="16" t="s">
        <v>50</v>
      </c>
      <c r="F18" s="17" t="n">
        <v>358.19</v>
      </c>
      <c r="G18" s="17" t="n">
        <v>149.43</v>
      </c>
      <c r="H18" s="17" t="n">
        <f aca="false">ROUND(F18*G18,2)</f>
        <v>53524.33</v>
      </c>
    </row>
    <row r="19" customFormat="false" ht="15.75" hidden="false" customHeight="false" outlineLevel="0" collapsed="false">
      <c r="A19" s="8" t="n">
        <v>4</v>
      </c>
      <c r="B19" s="8"/>
      <c r="C19" s="9"/>
      <c r="D19" s="10" t="s">
        <v>51</v>
      </c>
      <c r="E19" s="11"/>
      <c r="F19" s="12"/>
      <c r="G19" s="13"/>
      <c r="H19" s="13" t="n">
        <f aca="false">SUM(H20:H24)</f>
        <v>101942.42</v>
      </c>
    </row>
    <row r="20" customFormat="false" ht="30" hidden="false" customHeight="false" outlineLevel="0" collapsed="false">
      <c r="A20" s="5" t="s">
        <v>52</v>
      </c>
      <c r="B20" s="5" t="s">
        <v>19</v>
      </c>
      <c r="C20" s="14" t="s">
        <v>53</v>
      </c>
      <c r="D20" s="15" t="s">
        <v>54</v>
      </c>
      <c r="E20" s="16" t="s">
        <v>22</v>
      </c>
      <c r="F20" s="17" t="n">
        <v>122</v>
      </c>
      <c r="G20" s="17" t="n">
        <v>11.15</v>
      </c>
      <c r="H20" s="17" t="n">
        <f aca="false">ROUND(F20*G20,2)</f>
        <v>1360.3</v>
      </c>
    </row>
    <row r="21" customFormat="false" ht="31.5" hidden="false" customHeight="false" outlineLevel="0" collapsed="false">
      <c r="A21" s="5" t="s">
        <v>55</v>
      </c>
      <c r="B21" s="5" t="s">
        <v>19</v>
      </c>
      <c r="C21" s="14" t="s">
        <v>56</v>
      </c>
      <c r="D21" s="15" t="s">
        <v>57</v>
      </c>
      <c r="E21" s="16" t="s">
        <v>58</v>
      </c>
      <c r="F21" s="17" t="n">
        <v>4.88</v>
      </c>
      <c r="G21" s="17" t="n">
        <v>51.71</v>
      </c>
      <c r="H21" s="17" t="n">
        <f aca="false">ROUND(F21*G21,2)</f>
        <v>252.34</v>
      </c>
    </row>
    <row r="22" customFormat="false" ht="31.5" hidden="false" customHeight="false" outlineLevel="0" collapsed="false">
      <c r="A22" s="5" t="s">
        <v>59</v>
      </c>
      <c r="B22" s="5" t="s">
        <v>19</v>
      </c>
      <c r="C22" s="14" t="s">
        <v>60</v>
      </c>
      <c r="D22" s="15" t="s">
        <v>61</v>
      </c>
      <c r="E22" s="16" t="s">
        <v>22</v>
      </c>
      <c r="F22" s="17" t="n">
        <v>122</v>
      </c>
      <c r="G22" s="17" t="n">
        <v>14.63</v>
      </c>
      <c r="H22" s="17" t="n">
        <f aca="false">ROUND(F22*G22,2)</f>
        <v>1784.86</v>
      </c>
    </row>
    <row r="23" customFormat="false" ht="75" hidden="false" customHeight="false" outlineLevel="0" collapsed="false">
      <c r="A23" s="5" t="s">
        <v>62</v>
      </c>
      <c r="B23" s="5" t="s">
        <v>19</v>
      </c>
      <c r="C23" s="14" t="s">
        <v>63</v>
      </c>
      <c r="D23" s="15" t="s">
        <v>64</v>
      </c>
      <c r="E23" s="16" t="s">
        <v>50</v>
      </c>
      <c r="F23" s="17" t="n">
        <v>147.26</v>
      </c>
      <c r="G23" s="17" t="n">
        <v>528.63</v>
      </c>
      <c r="H23" s="17" t="n">
        <f aca="false">ROUND(F23*G23,2)</f>
        <v>77846.05</v>
      </c>
    </row>
    <row r="24" customFormat="false" ht="30" hidden="false" customHeight="false" outlineLevel="0" collapsed="false">
      <c r="A24" s="5" t="s">
        <v>65</v>
      </c>
      <c r="B24" s="5" t="s">
        <v>19</v>
      </c>
      <c r="C24" s="14" t="s">
        <v>66</v>
      </c>
      <c r="D24" s="15" t="s">
        <v>67</v>
      </c>
      <c r="E24" s="16" t="s">
        <v>50</v>
      </c>
      <c r="F24" s="17" t="n">
        <v>147.26</v>
      </c>
      <c r="G24" s="17" t="n">
        <v>140.56</v>
      </c>
      <c r="H24" s="17" t="n">
        <f aca="false">ROUND(F24*G24,2)</f>
        <v>20698.87</v>
      </c>
    </row>
    <row r="25" customFormat="false" ht="15.75" hidden="false" customHeight="false" outlineLevel="0" collapsed="false">
      <c r="A25" s="8" t="n">
        <v>5</v>
      </c>
      <c r="B25" s="8"/>
      <c r="C25" s="9"/>
      <c r="D25" s="10" t="s">
        <v>68</v>
      </c>
      <c r="E25" s="11"/>
      <c r="F25" s="12"/>
      <c r="G25" s="13"/>
      <c r="H25" s="13" t="n">
        <f aca="false">SUM(H26:H29)</f>
        <v>13955.82</v>
      </c>
    </row>
    <row r="26" customFormat="false" ht="45" hidden="false" customHeight="false" outlineLevel="0" collapsed="false">
      <c r="A26" s="5" t="s">
        <v>69</v>
      </c>
      <c r="B26" s="5" t="s">
        <v>19</v>
      </c>
      <c r="C26" s="14" t="s">
        <v>70</v>
      </c>
      <c r="D26" s="15" t="s">
        <v>71</v>
      </c>
      <c r="E26" s="16" t="s">
        <v>72</v>
      </c>
      <c r="F26" s="17" t="n">
        <v>484.81</v>
      </c>
      <c r="G26" s="17" t="n">
        <v>8.37</v>
      </c>
      <c r="H26" s="17" t="n">
        <f aca="false">ROUND(F26*G26,2)</f>
        <v>4057.86</v>
      </c>
    </row>
    <row r="27" customFormat="false" ht="60" hidden="false" customHeight="false" outlineLevel="0" collapsed="false">
      <c r="A27" s="5" t="s">
        <v>73</v>
      </c>
      <c r="B27" s="5" t="s">
        <v>38</v>
      </c>
      <c r="C27" s="14" t="s">
        <v>74</v>
      </c>
      <c r="D27" s="15" t="s">
        <v>75</v>
      </c>
      <c r="E27" s="16" t="s">
        <v>72</v>
      </c>
      <c r="F27" s="17" t="n">
        <v>484.81</v>
      </c>
      <c r="G27" s="17" t="n">
        <v>17.34</v>
      </c>
      <c r="H27" s="17" t="n">
        <f aca="false">ROUND(F27*G27,2)</f>
        <v>8406.61</v>
      </c>
      <c r="I27" s="18"/>
    </row>
    <row r="28" customFormat="false" ht="30" hidden="false" customHeight="false" outlineLevel="0" collapsed="false">
      <c r="A28" s="5" t="s">
        <v>76</v>
      </c>
      <c r="B28" s="5" t="s">
        <v>38</v>
      </c>
      <c r="C28" s="14" t="s">
        <v>77</v>
      </c>
      <c r="D28" s="15" t="s">
        <v>78</v>
      </c>
      <c r="E28" s="16" t="s">
        <v>72</v>
      </c>
      <c r="F28" s="17" t="n">
        <v>70.38</v>
      </c>
      <c r="G28" s="17" t="n">
        <v>11.11</v>
      </c>
      <c r="H28" s="17" t="n">
        <f aca="false">ROUND(F28*G28,2)</f>
        <v>781.92</v>
      </c>
      <c r="I28" s="18"/>
    </row>
    <row r="29" customFormat="false" ht="30" hidden="false" customHeight="false" outlineLevel="0" collapsed="false">
      <c r="A29" s="5" t="s">
        <v>79</v>
      </c>
      <c r="B29" s="5" t="s">
        <v>38</v>
      </c>
      <c r="C29" s="14" t="s">
        <v>80</v>
      </c>
      <c r="D29" s="15" t="s">
        <v>81</v>
      </c>
      <c r="E29" s="16" t="s">
        <v>72</v>
      </c>
      <c r="F29" s="17" t="n">
        <v>70.38</v>
      </c>
      <c r="G29" s="17" t="n">
        <v>10.08</v>
      </c>
      <c r="H29" s="17" t="n">
        <f aca="false">ROUND(F29*G29,2)</f>
        <v>709.43</v>
      </c>
    </row>
    <row r="30" customFormat="false" ht="15.75" hidden="false" customHeight="false" outlineLevel="0" collapsed="false">
      <c r="A30" s="8" t="n">
        <v>6</v>
      </c>
      <c r="B30" s="8"/>
      <c r="C30" s="9"/>
      <c r="D30" s="10" t="s">
        <v>82</v>
      </c>
      <c r="E30" s="11"/>
      <c r="F30" s="12"/>
      <c r="G30" s="13"/>
      <c r="H30" s="13" t="n">
        <f aca="false">SUM(H31:H33)</f>
        <v>888.32</v>
      </c>
    </row>
    <row r="31" customFormat="false" ht="30" hidden="false" customHeight="false" outlineLevel="0" collapsed="false">
      <c r="A31" s="5" t="s">
        <v>83</v>
      </c>
      <c r="B31" s="5" t="s">
        <v>38</v>
      </c>
      <c r="C31" s="14" t="s">
        <v>84</v>
      </c>
      <c r="D31" s="15" t="s">
        <v>85</v>
      </c>
      <c r="E31" s="16" t="s">
        <v>72</v>
      </c>
      <c r="F31" s="17" t="n">
        <v>642.06</v>
      </c>
      <c r="G31" s="17" t="n">
        <v>0.39</v>
      </c>
      <c r="H31" s="17" t="n">
        <f aca="false">ROUND(F31*G31,2)</f>
        <v>250.4</v>
      </c>
    </row>
    <row r="32" customFormat="false" ht="31.5" hidden="false" customHeight="false" outlineLevel="0" collapsed="false">
      <c r="A32" s="5" t="s">
        <v>86</v>
      </c>
      <c r="B32" s="5" t="s">
        <v>19</v>
      </c>
      <c r="C32" s="14" t="s">
        <v>87</v>
      </c>
      <c r="D32" s="15" t="s">
        <v>88</v>
      </c>
      <c r="E32" s="16" t="s">
        <v>22</v>
      </c>
      <c r="F32" s="17" t="n">
        <v>1</v>
      </c>
      <c r="G32" s="17" t="n">
        <v>250</v>
      </c>
      <c r="H32" s="17" t="n">
        <f aca="false">ROUND(F32*G32,2)</f>
        <v>250</v>
      </c>
    </row>
    <row r="33" customFormat="false" ht="15.75" hidden="false" customHeight="false" outlineLevel="0" collapsed="false">
      <c r="A33" s="5" t="s">
        <v>89</v>
      </c>
      <c r="B33" s="5" t="s">
        <v>19</v>
      </c>
      <c r="C33" s="14" t="s">
        <v>90</v>
      </c>
      <c r="D33" s="15" t="s">
        <v>91</v>
      </c>
      <c r="E33" s="16" t="s">
        <v>22</v>
      </c>
      <c r="F33" s="17" t="n">
        <v>1</v>
      </c>
      <c r="G33" s="17" t="n">
        <v>387.92</v>
      </c>
      <c r="H33" s="17" t="n">
        <f aca="false">ROUND(F33*G33,2)</f>
        <v>387.92</v>
      </c>
    </row>
    <row r="35" customFormat="false" ht="15.75" hidden="false" customHeight="true" outlineLevel="0" collapsed="false">
      <c r="A35" s="19" t="s">
        <v>92</v>
      </c>
      <c r="B35" s="19"/>
      <c r="C35" s="19"/>
      <c r="D35" s="19"/>
      <c r="E35" s="19"/>
      <c r="F35" s="19"/>
      <c r="G35" s="19"/>
      <c r="H35" s="19" t="n">
        <f aca="false">H8+H10+H17+H19+H25+H30</f>
        <v>187420.29</v>
      </c>
    </row>
    <row r="36" customFormat="false" ht="15" hidden="false" customHeight="false" outlineLevel="0" collapsed="false">
      <c r="B36" s="20"/>
      <c r="C36" s="21"/>
      <c r="D36" s="21"/>
      <c r="E36" s="21"/>
      <c r="F36" s="21"/>
      <c r="G36" s="21"/>
      <c r="H36" s="21"/>
    </row>
    <row r="37" customFormat="false" ht="15.75" hidden="false" customHeight="true" outlineLevel="0" collapsed="false">
      <c r="A37" s="19" t="s">
        <v>93</v>
      </c>
      <c r="B37" s="19"/>
      <c r="C37" s="19"/>
      <c r="D37" s="19"/>
      <c r="E37" s="19"/>
      <c r="F37" s="19"/>
      <c r="G37" s="19"/>
      <c r="H37" s="19" t="n">
        <f aca="false">H35*(1+H4)</f>
        <v>234275.3625</v>
      </c>
    </row>
  </sheetData>
  <autoFilter ref="C7:C33"/>
  <mergeCells count="11">
    <mergeCell ref="A1:E1"/>
    <mergeCell ref="F1:H3"/>
    <mergeCell ref="A2:E2"/>
    <mergeCell ref="A3:E3"/>
    <mergeCell ref="A4:E5"/>
    <mergeCell ref="F4:G4"/>
    <mergeCell ref="F5:G5"/>
    <mergeCell ref="A6:E6"/>
    <mergeCell ref="F6:G6"/>
    <mergeCell ref="A35:G35"/>
    <mergeCell ref="A37:G37"/>
  </mergeCells>
  <printOptions headings="false" gridLines="false" gridLinesSet="true" horizontalCentered="false" verticalCentered="false"/>
  <pageMargins left="0.629861111111111" right="0.472222222222222" top="0.472222222222222" bottom="0.4722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25"/>
  <sheetViews>
    <sheetView showFormulas="false" showGridLines="true" showRowColHeaders="true" showZeros="true" rightToLeft="false" tabSelected="false" showOutlineSymbols="true" defaultGridColor="true" view="normal" topLeftCell="A28" colorId="64" zoomScale="85" zoomScaleNormal="85" zoomScalePageLayoutView="100" workbookViewId="0">
      <selection pane="topLeft" activeCell="C37" activeCellId="0" sqref="C37"/>
    </sheetView>
  </sheetViews>
  <sheetFormatPr defaultRowHeight="15" zeroHeight="false" outlineLevelRow="0" outlineLevelCol="0"/>
  <cols>
    <col collapsed="false" customWidth="true" hidden="false" outlineLevel="0" max="1" min="1" style="22" width="16.59"/>
    <col collapsed="false" customWidth="true" hidden="false" outlineLevel="0" max="2" min="2" style="22" width="22"/>
    <col collapsed="false" customWidth="true" hidden="false" outlineLevel="0" max="3" min="3" style="23" width="55.9"/>
    <col collapsed="false" customWidth="true" hidden="false" outlineLevel="0" max="4" min="4" style="22" width="7.5"/>
    <col collapsed="false" customWidth="true" hidden="false" outlineLevel="0" max="5" min="5" style="24" width="10.3"/>
    <col collapsed="false" customWidth="true" hidden="false" outlineLevel="0" max="6" min="6" style="25" width="9.6"/>
    <col collapsed="false" customWidth="true" hidden="false" outlineLevel="0" max="7" min="7" style="25" width="8.79"/>
    <col collapsed="false" customWidth="true" hidden="false" outlineLevel="0" max="1025" min="8" style="22" width="11.2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39.75" hidden="false" customHeight="true" outlineLevel="0" collapsed="false">
      <c r="A4" s="3" t="s">
        <v>94</v>
      </c>
      <c r="B4" s="3"/>
      <c r="C4" s="3"/>
      <c r="D4" s="3"/>
      <c r="E4" s="3"/>
      <c r="F4" s="3"/>
      <c r="G4" s="3"/>
    </row>
    <row r="5" customFormat="false" ht="47.25" hidden="false" customHeight="false" outlineLevel="0" collapsed="false">
      <c r="A5" s="26" t="s">
        <v>9</v>
      </c>
      <c r="B5" s="26" t="s">
        <v>95</v>
      </c>
      <c r="C5" s="26" t="s">
        <v>12</v>
      </c>
      <c r="D5" s="26" t="s">
        <v>96</v>
      </c>
      <c r="E5" s="26" t="s">
        <v>97</v>
      </c>
      <c r="F5" s="26" t="s">
        <v>98</v>
      </c>
      <c r="G5" s="26" t="s">
        <v>16</v>
      </c>
    </row>
    <row r="6" s="23" customFormat="true" ht="15.75" hidden="false" customHeight="false" outlineLevel="0" collapsed="false">
      <c r="A6" s="27" t="s">
        <v>18</v>
      </c>
      <c r="B6" s="27" t="s">
        <v>20</v>
      </c>
      <c r="C6" s="27" t="s">
        <v>21</v>
      </c>
      <c r="D6" s="28" t="s">
        <v>22</v>
      </c>
      <c r="E6" s="28"/>
      <c r="F6" s="29"/>
      <c r="G6" s="30"/>
    </row>
    <row r="7" s="23" customFormat="true" ht="30" hidden="false" customHeight="false" outlineLevel="0" collapsed="false">
      <c r="A7" s="31" t="s">
        <v>99</v>
      </c>
      <c r="B7" s="31" t="n">
        <v>93572</v>
      </c>
      <c r="C7" s="32" t="s">
        <v>100</v>
      </c>
      <c r="D7" s="33" t="s">
        <v>101</v>
      </c>
      <c r="E7" s="33" t="n">
        <v>3</v>
      </c>
      <c r="F7" s="34" t="n">
        <v>3301</v>
      </c>
      <c r="G7" s="35" t="n">
        <v>9903</v>
      </c>
    </row>
    <row r="8" s="23" customFormat="true" ht="30" hidden="false" customHeight="false" outlineLevel="0" collapsed="false">
      <c r="A8" s="31" t="s">
        <v>99</v>
      </c>
      <c r="B8" s="31" t="n">
        <v>90778</v>
      </c>
      <c r="C8" s="32" t="s">
        <v>102</v>
      </c>
      <c r="D8" s="33" t="s">
        <v>103</v>
      </c>
      <c r="E8" s="33" t="n">
        <v>36</v>
      </c>
      <c r="F8" s="34" t="n">
        <v>106.6</v>
      </c>
      <c r="G8" s="36" t="n">
        <v>3837.6</v>
      </c>
    </row>
    <row r="9" s="23" customFormat="true" ht="15.75" hidden="false" customHeight="false" outlineLevel="0" collapsed="false">
      <c r="A9" s="31"/>
      <c r="B9" s="33"/>
      <c r="C9" s="37" t="s">
        <v>104</v>
      </c>
      <c r="D9" s="33"/>
      <c r="E9" s="33"/>
      <c r="F9" s="37"/>
      <c r="G9" s="38" t="n">
        <v>13740.6</v>
      </c>
    </row>
    <row r="10" s="23" customFormat="true" ht="31.5" hidden="false" customHeight="false" outlineLevel="0" collapsed="false">
      <c r="A10" s="27" t="s">
        <v>24</v>
      </c>
      <c r="B10" s="27" t="s">
        <v>25</v>
      </c>
      <c r="C10" s="27" t="s">
        <v>105</v>
      </c>
      <c r="D10" s="28" t="s">
        <v>22</v>
      </c>
      <c r="E10" s="28"/>
      <c r="F10" s="29"/>
      <c r="G10" s="30"/>
    </row>
    <row r="11" s="23" customFormat="true" ht="15" hidden="false" customHeight="false" outlineLevel="0" collapsed="false">
      <c r="A11" s="31" t="s">
        <v>106</v>
      </c>
      <c r="B11" s="31" t="s">
        <v>107</v>
      </c>
      <c r="C11" s="32" t="s">
        <v>108</v>
      </c>
      <c r="D11" s="33" t="s">
        <v>22</v>
      </c>
      <c r="E11" s="33" t="n">
        <v>1</v>
      </c>
      <c r="F11" s="34" t="n">
        <v>233.94</v>
      </c>
      <c r="G11" s="36" t="n">
        <v>233.94</v>
      </c>
    </row>
    <row r="12" s="23" customFormat="true" ht="15.75" hidden="false" customHeight="false" outlineLevel="0" collapsed="false">
      <c r="A12" s="31"/>
      <c r="B12" s="33"/>
      <c r="C12" s="37" t="s">
        <v>104</v>
      </c>
      <c r="D12" s="33"/>
      <c r="E12" s="33"/>
      <c r="F12" s="37"/>
      <c r="G12" s="38" t="n">
        <v>233.94</v>
      </c>
    </row>
    <row r="13" s="23" customFormat="true" ht="15.75" hidden="false" customHeight="false" outlineLevel="0" collapsed="false">
      <c r="A13" s="27" t="s">
        <v>27</v>
      </c>
      <c r="B13" s="27" t="s">
        <v>28</v>
      </c>
      <c r="C13" s="27" t="s">
        <v>29</v>
      </c>
      <c r="D13" s="28" t="s">
        <v>30</v>
      </c>
      <c r="E13" s="28"/>
      <c r="F13" s="29"/>
      <c r="G13" s="30"/>
    </row>
    <row r="14" s="23" customFormat="true" ht="30" hidden="false" customHeight="false" outlineLevel="0" collapsed="false">
      <c r="A14" s="31" t="s">
        <v>106</v>
      </c>
      <c r="B14" s="31" t="n">
        <v>4417</v>
      </c>
      <c r="C14" s="32" t="s">
        <v>109</v>
      </c>
      <c r="D14" s="33" t="s">
        <v>50</v>
      </c>
      <c r="E14" s="33" t="n">
        <v>1</v>
      </c>
      <c r="F14" s="34" t="n">
        <v>4.89</v>
      </c>
      <c r="G14" s="35" t="n">
        <v>4.89</v>
      </c>
    </row>
    <row r="15" s="23" customFormat="true" ht="30" hidden="false" customHeight="false" outlineLevel="0" collapsed="false">
      <c r="A15" s="31" t="s">
        <v>106</v>
      </c>
      <c r="B15" s="31" t="n">
        <v>4491</v>
      </c>
      <c r="C15" s="32" t="s">
        <v>110</v>
      </c>
      <c r="D15" s="33" t="s">
        <v>50</v>
      </c>
      <c r="E15" s="33" t="n">
        <v>4</v>
      </c>
      <c r="F15" s="34" t="n">
        <v>9.95</v>
      </c>
      <c r="G15" s="35" t="n">
        <v>39.8</v>
      </c>
    </row>
    <row r="16" s="23" customFormat="true" ht="30" hidden="false" customHeight="false" outlineLevel="0" collapsed="false">
      <c r="A16" s="31" t="s">
        <v>106</v>
      </c>
      <c r="B16" s="31" t="n">
        <v>4813</v>
      </c>
      <c r="C16" s="32" t="s">
        <v>111</v>
      </c>
      <c r="D16" s="33" t="s">
        <v>72</v>
      </c>
      <c r="E16" s="33" t="n">
        <v>1</v>
      </c>
      <c r="F16" s="34" t="n">
        <v>225</v>
      </c>
      <c r="G16" s="35" t="n">
        <v>225</v>
      </c>
    </row>
    <row r="17" s="23" customFormat="true" ht="15" hidden="false" customHeight="false" outlineLevel="0" collapsed="false">
      <c r="A17" s="31" t="s">
        <v>106</v>
      </c>
      <c r="B17" s="31" t="n">
        <v>5075</v>
      </c>
      <c r="C17" s="32" t="s">
        <v>112</v>
      </c>
      <c r="D17" s="33" t="s">
        <v>58</v>
      </c>
      <c r="E17" s="33" t="n">
        <v>0.11</v>
      </c>
      <c r="F17" s="34" t="n">
        <v>16.14</v>
      </c>
      <c r="G17" s="35" t="n">
        <v>1.78</v>
      </c>
    </row>
    <row r="18" s="23" customFormat="true" ht="45" hidden="false" customHeight="false" outlineLevel="0" collapsed="false">
      <c r="A18" s="31" t="s">
        <v>99</v>
      </c>
      <c r="B18" s="31" t="n">
        <v>94962</v>
      </c>
      <c r="C18" s="32" t="s">
        <v>113</v>
      </c>
      <c r="D18" s="33" t="s">
        <v>114</v>
      </c>
      <c r="E18" s="33" t="n">
        <v>0.01</v>
      </c>
      <c r="F18" s="34" t="n">
        <v>281.96</v>
      </c>
      <c r="G18" s="35" t="n">
        <v>2.82</v>
      </c>
    </row>
    <row r="19" s="23" customFormat="true" ht="15" hidden="false" customHeight="false" outlineLevel="0" collapsed="false">
      <c r="A19" s="31" t="s">
        <v>99</v>
      </c>
      <c r="B19" s="31" t="n">
        <v>88262</v>
      </c>
      <c r="C19" s="32" t="s">
        <v>115</v>
      </c>
      <c r="D19" s="33" t="s">
        <v>103</v>
      </c>
      <c r="E19" s="33" t="n">
        <v>1</v>
      </c>
      <c r="F19" s="34" t="n">
        <v>19.62</v>
      </c>
      <c r="G19" s="35" t="n">
        <v>19.62</v>
      </c>
    </row>
    <row r="20" s="23" customFormat="true" ht="15" hidden="false" customHeight="false" outlineLevel="0" collapsed="false">
      <c r="A20" s="31" t="s">
        <v>99</v>
      </c>
      <c r="B20" s="31" t="n">
        <v>88316</v>
      </c>
      <c r="C20" s="32" t="s">
        <v>116</v>
      </c>
      <c r="D20" s="33" t="s">
        <v>103</v>
      </c>
      <c r="E20" s="33" t="n">
        <v>2</v>
      </c>
      <c r="F20" s="34" t="n">
        <v>15.61</v>
      </c>
      <c r="G20" s="36" t="n">
        <v>31.22</v>
      </c>
    </row>
    <row r="21" s="23" customFormat="true" ht="15.75" hidden="false" customHeight="false" outlineLevel="0" collapsed="false">
      <c r="A21" s="31"/>
      <c r="B21" s="33"/>
      <c r="C21" s="37" t="s">
        <v>117</v>
      </c>
      <c r="D21" s="33"/>
      <c r="E21" s="33"/>
      <c r="F21" s="37"/>
      <c r="G21" s="38" t="n">
        <v>325.13</v>
      </c>
    </row>
    <row r="22" s="23" customFormat="true" ht="15.75" hidden="false" customHeight="false" outlineLevel="0" collapsed="false">
      <c r="A22" s="27" t="s">
        <v>31</v>
      </c>
      <c r="B22" s="27" t="s">
        <v>32</v>
      </c>
      <c r="C22" s="27" t="s">
        <v>33</v>
      </c>
      <c r="D22" s="28" t="s">
        <v>22</v>
      </c>
      <c r="E22" s="28"/>
      <c r="F22" s="29"/>
      <c r="G22" s="30"/>
    </row>
    <row r="23" s="23" customFormat="true" ht="30" hidden="false" customHeight="false" outlineLevel="0" collapsed="false">
      <c r="A23" s="31" t="s">
        <v>99</v>
      </c>
      <c r="B23" s="31" t="n">
        <v>92145</v>
      </c>
      <c r="C23" s="32" t="s">
        <v>118</v>
      </c>
      <c r="D23" s="33" t="s">
        <v>119</v>
      </c>
      <c r="E23" s="33" t="n">
        <v>6</v>
      </c>
      <c r="F23" s="34" t="n">
        <v>58.02</v>
      </c>
      <c r="G23" s="35" t="n">
        <v>348.12</v>
      </c>
    </row>
    <row r="24" s="23" customFormat="true" ht="30" hidden="false" customHeight="false" outlineLevel="0" collapsed="false">
      <c r="A24" s="31" t="s">
        <v>99</v>
      </c>
      <c r="B24" s="31" t="n">
        <v>92146</v>
      </c>
      <c r="C24" s="32" t="s">
        <v>120</v>
      </c>
      <c r="D24" s="33" t="s">
        <v>121</v>
      </c>
      <c r="E24" s="33" t="n">
        <v>2</v>
      </c>
      <c r="F24" s="34" t="n">
        <v>19.9</v>
      </c>
      <c r="G24" s="36" t="n">
        <v>39.8</v>
      </c>
    </row>
    <row r="25" s="23" customFormat="true" ht="15.75" hidden="false" customHeight="false" outlineLevel="0" collapsed="false">
      <c r="A25" s="31"/>
      <c r="B25" s="33"/>
      <c r="C25" s="37" t="s">
        <v>104</v>
      </c>
      <c r="D25" s="33"/>
      <c r="E25" s="33"/>
      <c r="F25" s="37"/>
      <c r="G25" s="38" t="n">
        <v>387.92</v>
      </c>
    </row>
    <row r="26" s="23" customFormat="true" ht="31.5" hidden="false" customHeight="false" outlineLevel="0" collapsed="false">
      <c r="A26" s="27" t="s">
        <v>34</v>
      </c>
      <c r="B26" s="27" t="s">
        <v>35</v>
      </c>
      <c r="C26" s="27" t="s">
        <v>36</v>
      </c>
      <c r="D26" s="28" t="s">
        <v>22</v>
      </c>
      <c r="E26" s="28"/>
      <c r="F26" s="29"/>
      <c r="G26" s="30"/>
    </row>
    <row r="27" s="23" customFormat="true" ht="30" hidden="false" customHeight="false" outlineLevel="0" collapsed="false">
      <c r="A27" s="31" t="s">
        <v>99</v>
      </c>
      <c r="B27" s="31" t="n">
        <v>88267</v>
      </c>
      <c r="C27" s="32" t="s">
        <v>122</v>
      </c>
      <c r="D27" s="33" t="s">
        <v>103</v>
      </c>
      <c r="E27" s="33" t="n">
        <v>0.0219</v>
      </c>
      <c r="F27" s="34" t="n">
        <v>19.34</v>
      </c>
      <c r="G27" s="35" t="n">
        <v>0.42</v>
      </c>
    </row>
    <row r="28" s="23" customFormat="true" ht="15" hidden="false" customHeight="false" outlineLevel="0" collapsed="false">
      <c r="A28" s="31" t="s">
        <v>99</v>
      </c>
      <c r="B28" s="31" t="n">
        <v>88316</v>
      </c>
      <c r="C28" s="32" t="s">
        <v>116</v>
      </c>
      <c r="D28" s="33" t="s">
        <v>103</v>
      </c>
      <c r="E28" s="33" t="n">
        <v>0.0431</v>
      </c>
      <c r="F28" s="34" t="n">
        <v>15.61</v>
      </c>
      <c r="G28" s="36" t="n">
        <v>0.67</v>
      </c>
    </row>
    <row r="29" s="23" customFormat="true" ht="15.75" hidden="false" customHeight="false" outlineLevel="0" collapsed="false">
      <c r="A29" s="31"/>
      <c r="B29" s="33"/>
      <c r="C29" s="37" t="s">
        <v>104</v>
      </c>
      <c r="D29" s="33"/>
      <c r="E29" s="33"/>
      <c r="F29" s="37"/>
      <c r="G29" s="38" t="n">
        <v>1.09</v>
      </c>
    </row>
    <row r="30" s="23" customFormat="true" ht="63" hidden="false" customHeight="false" outlineLevel="0" collapsed="false">
      <c r="A30" s="27" t="s">
        <v>37</v>
      </c>
      <c r="B30" s="27" t="n">
        <v>100251</v>
      </c>
      <c r="C30" s="27" t="s">
        <v>40</v>
      </c>
      <c r="D30" s="28" t="s">
        <v>41</v>
      </c>
      <c r="E30" s="28"/>
      <c r="F30" s="29"/>
      <c r="G30" s="30"/>
    </row>
    <row r="31" s="23" customFormat="true" ht="15" hidden="false" customHeight="false" outlineLevel="0" collapsed="false">
      <c r="A31" s="31" t="s">
        <v>99</v>
      </c>
      <c r="B31" s="31" t="n">
        <v>88316</v>
      </c>
      <c r="C31" s="32" t="s">
        <v>116</v>
      </c>
      <c r="D31" s="33" t="s">
        <v>103</v>
      </c>
      <c r="E31" s="33" t="n">
        <v>0.6118</v>
      </c>
      <c r="F31" s="34" t="n">
        <v>15.61</v>
      </c>
      <c r="G31" s="36" t="n">
        <v>9.55</v>
      </c>
    </row>
    <row r="32" s="23" customFormat="true" ht="15.75" hidden="false" customHeight="false" outlineLevel="0" collapsed="false">
      <c r="A32" s="31"/>
      <c r="B32" s="33"/>
      <c r="C32" s="37" t="s">
        <v>123</v>
      </c>
      <c r="D32" s="33"/>
      <c r="E32" s="33"/>
      <c r="F32" s="37"/>
      <c r="G32" s="38" t="n">
        <v>9.55</v>
      </c>
    </row>
    <row r="33" s="23" customFormat="true" ht="31.5" hidden="false" customHeight="false" outlineLevel="0" collapsed="false">
      <c r="A33" s="27" t="s">
        <v>42</v>
      </c>
      <c r="B33" s="27" t="n">
        <v>100271</v>
      </c>
      <c r="C33" s="27" t="s">
        <v>44</v>
      </c>
      <c r="D33" s="28" t="s">
        <v>45</v>
      </c>
      <c r="E33" s="28"/>
      <c r="F33" s="29"/>
      <c r="G33" s="30"/>
    </row>
    <row r="34" s="23" customFormat="true" ht="15" hidden="false" customHeight="false" outlineLevel="0" collapsed="false">
      <c r="A34" s="31" t="s">
        <v>99</v>
      </c>
      <c r="B34" s="31" t="n">
        <v>88316</v>
      </c>
      <c r="C34" s="32" t="s">
        <v>116</v>
      </c>
      <c r="D34" s="33" t="s">
        <v>103</v>
      </c>
      <c r="E34" s="33" t="n">
        <v>2.921</v>
      </c>
      <c r="F34" s="34" t="n">
        <v>15.61</v>
      </c>
      <c r="G34" s="36" t="n">
        <v>45.6</v>
      </c>
    </row>
    <row r="35" s="23" customFormat="true" ht="15.75" hidden="false" customHeight="false" outlineLevel="0" collapsed="false">
      <c r="A35" s="31"/>
      <c r="B35" s="33"/>
      <c r="C35" s="37" t="s">
        <v>124</v>
      </c>
      <c r="D35" s="33"/>
      <c r="E35" s="33"/>
      <c r="F35" s="37"/>
      <c r="G35" s="38" t="n">
        <v>45.6</v>
      </c>
    </row>
    <row r="36" s="23" customFormat="true" ht="31.5" hidden="false" customHeight="false" outlineLevel="0" collapsed="false">
      <c r="A36" s="27" t="s">
        <v>47</v>
      </c>
      <c r="B36" s="27" t="s">
        <v>48</v>
      </c>
      <c r="C36" s="27" t="s">
        <v>49</v>
      </c>
      <c r="D36" s="28" t="s">
        <v>50</v>
      </c>
      <c r="E36" s="28"/>
      <c r="F36" s="29"/>
      <c r="G36" s="30"/>
    </row>
    <row r="37" s="23" customFormat="true" ht="15" hidden="false" customHeight="false" outlineLevel="0" collapsed="false">
      <c r="A37" s="31" t="s">
        <v>106</v>
      </c>
      <c r="B37" s="31" t="s">
        <v>125</v>
      </c>
      <c r="C37" s="32" t="s">
        <v>126</v>
      </c>
      <c r="D37" s="33" t="s">
        <v>22</v>
      </c>
      <c r="E37" s="33" t="n">
        <v>2.058</v>
      </c>
      <c r="F37" s="34" t="n">
        <v>24.37</v>
      </c>
      <c r="G37" s="35" t="n">
        <v>50.15</v>
      </c>
    </row>
    <row r="38" s="23" customFormat="true" ht="15" hidden="false" customHeight="false" outlineLevel="0" collapsed="false">
      <c r="A38" s="31" t="s">
        <v>106</v>
      </c>
      <c r="B38" s="31" t="n">
        <v>11002</v>
      </c>
      <c r="C38" s="32" t="s">
        <v>127</v>
      </c>
      <c r="D38" s="33" t="s">
        <v>58</v>
      </c>
      <c r="E38" s="33" t="n">
        <v>0.006</v>
      </c>
      <c r="F38" s="34" t="n">
        <v>25.93</v>
      </c>
      <c r="G38" s="35" t="n">
        <v>0.16</v>
      </c>
    </row>
    <row r="39" s="23" customFormat="true" ht="30" hidden="false" customHeight="false" outlineLevel="0" collapsed="false">
      <c r="A39" s="31" t="s">
        <v>106</v>
      </c>
      <c r="B39" s="31" t="s">
        <v>128</v>
      </c>
      <c r="C39" s="32" t="s">
        <v>129</v>
      </c>
      <c r="D39" s="33" t="s">
        <v>22</v>
      </c>
      <c r="E39" s="33" t="n">
        <v>6.545</v>
      </c>
      <c r="F39" s="34" t="n">
        <v>0.48</v>
      </c>
      <c r="G39" s="35" t="n">
        <v>3.14</v>
      </c>
    </row>
    <row r="40" s="23" customFormat="true" ht="15" hidden="false" customHeight="false" outlineLevel="0" collapsed="false">
      <c r="A40" s="31" t="s">
        <v>106</v>
      </c>
      <c r="B40" s="31" t="n">
        <v>4374</v>
      </c>
      <c r="C40" s="32" t="s">
        <v>130</v>
      </c>
      <c r="D40" s="33" t="s">
        <v>22</v>
      </c>
      <c r="E40" s="33" t="n">
        <v>6.545</v>
      </c>
      <c r="F40" s="34" t="n">
        <v>0.37</v>
      </c>
      <c r="G40" s="35" t="n">
        <v>2.42</v>
      </c>
    </row>
    <row r="41" s="23" customFormat="true" ht="15" hidden="false" customHeight="false" outlineLevel="0" collapsed="false">
      <c r="A41" s="31" t="s">
        <v>106</v>
      </c>
      <c r="B41" s="31" t="s">
        <v>131</v>
      </c>
      <c r="C41" s="32" t="s">
        <v>132</v>
      </c>
      <c r="D41" s="33" t="s">
        <v>22</v>
      </c>
      <c r="E41" s="33" t="n">
        <v>2.182</v>
      </c>
      <c r="F41" s="34" t="n">
        <v>9.45</v>
      </c>
      <c r="G41" s="35" t="n">
        <v>20.62</v>
      </c>
    </row>
    <row r="42" s="23" customFormat="true" ht="15" hidden="false" customHeight="false" outlineLevel="0" collapsed="false">
      <c r="A42" s="31" t="s">
        <v>106</v>
      </c>
      <c r="B42" s="31" t="s">
        <v>133</v>
      </c>
      <c r="C42" s="32" t="s">
        <v>134</v>
      </c>
      <c r="D42" s="33" t="s">
        <v>22</v>
      </c>
      <c r="E42" s="33" t="n">
        <v>2.182</v>
      </c>
      <c r="F42" s="34" t="n">
        <v>6.1</v>
      </c>
      <c r="G42" s="35" t="n">
        <v>13.31</v>
      </c>
    </row>
    <row r="43" s="23" customFormat="true" ht="15" hidden="false" customHeight="false" outlineLevel="0" collapsed="false">
      <c r="A43" s="31" t="s">
        <v>99</v>
      </c>
      <c r="B43" s="31" t="n">
        <v>88251</v>
      </c>
      <c r="C43" s="32" t="s">
        <v>135</v>
      </c>
      <c r="D43" s="33" t="s">
        <v>103</v>
      </c>
      <c r="E43" s="33" t="n">
        <v>1.502</v>
      </c>
      <c r="F43" s="34" t="n">
        <v>15.7</v>
      </c>
      <c r="G43" s="35" t="n">
        <v>23.58</v>
      </c>
    </row>
    <row r="44" s="23" customFormat="true" ht="15" hidden="false" customHeight="false" outlineLevel="0" collapsed="false">
      <c r="A44" s="31" t="s">
        <v>99</v>
      </c>
      <c r="B44" s="31" t="n">
        <v>88315</v>
      </c>
      <c r="C44" s="32" t="s">
        <v>136</v>
      </c>
      <c r="D44" s="33" t="s">
        <v>103</v>
      </c>
      <c r="E44" s="33" t="n">
        <v>1.828</v>
      </c>
      <c r="F44" s="34" t="n">
        <v>19.72</v>
      </c>
      <c r="G44" s="36" t="n">
        <v>36.05</v>
      </c>
    </row>
    <row r="45" s="23" customFormat="true" ht="15.75" hidden="false" customHeight="false" outlineLevel="0" collapsed="false">
      <c r="A45" s="31"/>
      <c r="B45" s="33"/>
      <c r="C45" s="37" t="s">
        <v>137</v>
      </c>
      <c r="D45" s="33"/>
      <c r="E45" s="33"/>
      <c r="F45" s="37"/>
      <c r="G45" s="38" t="n">
        <v>149.43</v>
      </c>
    </row>
    <row r="46" s="23" customFormat="true" ht="31.5" hidden="false" customHeight="false" outlineLevel="0" collapsed="false">
      <c r="A46" s="27" t="s">
        <v>52</v>
      </c>
      <c r="B46" s="27" t="s">
        <v>53</v>
      </c>
      <c r="C46" s="27" t="s">
        <v>54</v>
      </c>
      <c r="D46" s="28" t="s">
        <v>22</v>
      </c>
      <c r="E46" s="28"/>
      <c r="F46" s="29"/>
      <c r="G46" s="30"/>
    </row>
    <row r="47" s="23" customFormat="true" ht="15" hidden="false" customHeight="false" outlineLevel="0" collapsed="false">
      <c r="A47" s="31" t="s">
        <v>106</v>
      </c>
      <c r="B47" s="31" t="s">
        <v>138</v>
      </c>
      <c r="C47" s="32" t="s">
        <v>139</v>
      </c>
      <c r="D47" s="33" t="s">
        <v>103</v>
      </c>
      <c r="E47" s="33" t="n">
        <v>0.76</v>
      </c>
      <c r="F47" s="34" t="n">
        <v>0.14</v>
      </c>
      <c r="G47" s="35" t="n">
        <v>0.11</v>
      </c>
    </row>
    <row r="48" s="23" customFormat="true" ht="30" hidden="false" customHeight="false" outlineLevel="0" collapsed="false">
      <c r="A48" s="31" t="s">
        <v>106</v>
      </c>
      <c r="B48" s="31" t="s">
        <v>140</v>
      </c>
      <c r="C48" s="32" t="s">
        <v>141</v>
      </c>
      <c r="D48" s="33" t="s">
        <v>103</v>
      </c>
      <c r="E48" s="33" t="n">
        <v>0.05</v>
      </c>
      <c r="F48" s="34" t="n">
        <v>0.42</v>
      </c>
      <c r="G48" s="35" t="n">
        <v>0.02</v>
      </c>
    </row>
    <row r="49" s="23" customFormat="true" ht="15" hidden="false" customHeight="false" outlineLevel="0" collapsed="false">
      <c r="A49" s="31" t="s">
        <v>106</v>
      </c>
      <c r="B49" s="31" t="s">
        <v>142</v>
      </c>
      <c r="C49" s="32" t="s">
        <v>143</v>
      </c>
      <c r="D49" s="33" t="s">
        <v>22</v>
      </c>
      <c r="E49" s="33" t="n">
        <v>0.01</v>
      </c>
      <c r="F49" s="34" t="n">
        <v>15.57</v>
      </c>
      <c r="G49" s="35" t="n">
        <v>0.16</v>
      </c>
    </row>
    <row r="50" s="23" customFormat="true" ht="30" hidden="false" customHeight="false" outlineLevel="0" collapsed="false">
      <c r="A50" s="31" t="s">
        <v>99</v>
      </c>
      <c r="B50" s="31" t="n">
        <v>88298</v>
      </c>
      <c r="C50" s="32" t="s">
        <v>144</v>
      </c>
      <c r="D50" s="33" t="s">
        <v>103</v>
      </c>
      <c r="E50" s="33" t="n">
        <v>0.81</v>
      </c>
      <c r="F50" s="34" t="n">
        <v>13.41</v>
      </c>
      <c r="G50" s="36" t="n">
        <v>10.86</v>
      </c>
    </row>
    <row r="51" s="23" customFormat="true" ht="15.75" hidden="false" customHeight="false" outlineLevel="0" collapsed="false">
      <c r="A51" s="31"/>
      <c r="B51" s="33"/>
      <c r="C51" s="37" t="s">
        <v>104</v>
      </c>
      <c r="D51" s="33"/>
      <c r="E51" s="33"/>
      <c r="F51" s="37"/>
      <c r="G51" s="38" t="n">
        <v>11.15</v>
      </c>
    </row>
    <row r="52" s="23" customFormat="true" ht="31.5" hidden="false" customHeight="false" outlineLevel="0" collapsed="false">
      <c r="A52" s="27" t="s">
        <v>55</v>
      </c>
      <c r="B52" s="27" t="s">
        <v>56</v>
      </c>
      <c r="C52" s="27" t="s">
        <v>57</v>
      </c>
      <c r="D52" s="28" t="s">
        <v>58</v>
      </c>
      <c r="E52" s="28"/>
      <c r="F52" s="29"/>
      <c r="G52" s="30"/>
    </row>
    <row r="53" s="23" customFormat="true" ht="15" hidden="false" customHeight="false" outlineLevel="0" collapsed="false">
      <c r="A53" s="31" t="s">
        <v>99</v>
      </c>
      <c r="B53" s="31" t="n">
        <v>88309</v>
      </c>
      <c r="C53" s="32" t="s">
        <v>145</v>
      </c>
      <c r="D53" s="33" t="s">
        <v>103</v>
      </c>
      <c r="E53" s="33" t="n">
        <v>0.2</v>
      </c>
      <c r="F53" s="34" t="n">
        <v>19.83</v>
      </c>
      <c r="G53" s="35" t="n">
        <v>3.97</v>
      </c>
    </row>
    <row r="54" s="23" customFormat="true" ht="15" hidden="false" customHeight="false" outlineLevel="0" collapsed="false">
      <c r="A54" s="31" t="s">
        <v>99</v>
      </c>
      <c r="B54" s="31" t="n">
        <v>88316</v>
      </c>
      <c r="C54" s="32" t="s">
        <v>116</v>
      </c>
      <c r="D54" s="33" t="s">
        <v>103</v>
      </c>
      <c r="E54" s="33" t="n">
        <v>0.2</v>
      </c>
      <c r="F54" s="34" t="n">
        <v>15.61</v>
      </c>
      <c r="G54" s="35" t="n">
        <v>3.12</v>
      </c>
    </row>
    <row r="55" s="23" customFormat="true" ht="30" hidden="false" customHeight="false" outlineLevel="0" collapsed="false">
      <c r="A55" s="31" t="s">
        <v>106</v>
      </c>
      <c r="B55" s="31" t="n">
        <v>156</v>
      </c>
      <c r="C55" s="32" t="s">
        <v>146</v>
      </c>
      <c r="D55" s="33" t="s">
        <v>58</v>
      </c>
      <c r="E55" s="33" t="n">
        <v>1</v>
      </c>
      <c r="F55" s="34" t="n">
        <v>44.62</v>
      </c>
      <c r="G55" s="36" t="n">
        <v>44.62</v>
      </c>
    </row>
    <row r="56" s="23" customFormat="true" ht="15.75" hidden="false" customHeight="false" outlineLevel="0" collapsed="false">
      <c r="A56" s="31"/>
      <c r="B56" s="33"/>
      <c r="C56" s="37" t="s">
        <v>147</v>
      </c>
      <c r="D56" s="33"/>
      <c r="E56" s="33"/>
      <c r="F56" s="37"/>
      <c r="G56" s="38" t="n">
        <v>51.71</v>
      </c>
    </row>
    <row r="57" s="23" customFormat="true" ht="31.5" hidden="false" customHeight="false" outlineLevel="0" collapsed="false">
      <c r="A57" s="27" t="s">
        <v>59</v>
      </c>
      <c r="B57" s="27" t="s">
        <v>60</v>
      </c>
      <c r="C57" s="27" t="s">
        <v>61</v>
      </c>
      <c r="D57" s="28" t="s">
        <v>22</v>
      </c>
      <c r="E57" s="28"/>
      <c r="F57" s="29"/>
      <c r="G57" s="30"/>
    </row>
    <row r="58" s="23" customFormat="true" ht="30" hidden="false" customHeight="false" outlineLevel="0" collapsed="false">
      <c r="A58" s="31" t="s">
        <v>106</v>
      </c>
      <c r="B58" s="31" t="s">
        <v>148</v>
      </c>
      <c r="C58" s="32" t="s">
        <v>149</v>
      </c>
      <c r="D58" s="33" t="s">
        <v>22</v>
      </c>
      <c r="E58" s="33" t="n">
        <v>0.165</v>
      </c>
      <c r="F58" s="34" t="n">
        <v>47.63</v>
      </c>
      <c r="G58" s="35" t="n">
        <v>7.86</v>
      </c>
    </row>
    <row r="59" s="23" customFormat="true" ht="30" hidden="false" customHeight="false" outlineLevel="0" collapsed="false">
      <c r="A59" s="31" t="s">
        <v>106</v>
      </c>
      <c r="B59" s="31" t="s">
        <v>150</v>
      </c>
      <c r="C59" s="32" t="s">
        <v>151</v>
      </c>
      <c r="D59" s="33" t="s">
        <v>22</v>
      </c>
      <c r="E59" s="33" t="n">
        <v>1</v>
      </c>
      <c r="F59" s="34" t="n">
        <v>1.35</v>
      </c>
      <c r="G59" s="35" t="n">
        <v>1.35</v>
      </c>
    </row>
    <row r="60" s="23" customFormat="true" ht="15" hidden="false" customHeight="false" outlineLevel="0" collapsed="false">
      <c r="A60" s="31" t="s">
        <v>106</v>
      </c>
      <c r="B60" s="31" t="s">
        <v>152</v>
      </c>
      <c r="C60" s="32" t="s">
        <v>153</v>
      </c>
      <c r="D60" s="33" t="s">
        <v>22</v>
      </c>
      <c r="E60" s="33" t="n">
        <v>1</v>
      </c>
      <c r="F60" s="34" t="n">
        <v>0.63</v>
      </c>
      <c r="G60" s="35" t="n">
        <v>0.63</v>
      </c>
    </row>
    <row r="61" s="23" customFormat="true" ht="30" hidden="false" customHeight="false" outlineLevel="0" collapsed="false">
      <c r="A61" s="31" t="s">
        <v>106</v>
      </c>
      <c r="B61" s="31" t="n">
        <v>26018</v>
      </c>
      <c r="C61" s="32" t="s">
        <v>154</v>
      </c>
      <c r="D61" s="33" t="s">
        <v>22</v>
      </c>
      <c r="E61" s="33" t="n">
        <v>0.03</v>
      </c>
      <c r="F61" s="34" t="n">
        <v>21.08</v>
      </c>
      <c r="G61" s="35" t="n">
        <v>0.63</v>
      </c>
    </row>
    <row r="62" s="23" customFormat="true" ht="30" hidden="false" customHeight="false" outlineLevel="0" collapsed="false">
      <c r="A62" s="31" t="s">
        <v>99</v>
      </c>
      <c r="B62" s="31" t="n">
        <v>88248</v>
      </c>
      <c r="C62" s="32" t="s">
        <v>155</v>
      </c>
      <c r="D62" s="33" t="s">
        <v>103</v>
      </c>
      <c r="E62" s="33" t="n">
        <v>0.02724</v>
      </c>
      <c r="F62" s="34" t="n">
        <v>14.67</v>
      </c>
      <c r="G62" s="35" t="n">
        <v>0.4</v>
      </c>
    </row>
    <row r="63" s="23" customFormat="true" ht="30" hidden="false" customHeight="false" outlineLevel="0" collapsed="false">
      <c r="A63" s="31" t="s">
        <v>99</v>
      </c>
      <c r="B63" s="31" t="n">
        <v>88267</v>
      </c>
      <c r="C63" s="32" t="s">
        <v>122</v>
      </c>
      <c r="D63" s="33" t="s">
        <v>103</v>
      </c>
      <c r="E63" s="33" t="n">
        <v>0.19452</v>
      </c>
      <c r="F63" s="34" t="n">
        <v>19.34</v>
      </c>
      <c r="G63" s="36" t="n">
        <v>3.76</v>
      </c>
    </row>
    <row r="64" s="23" customFormat="true" ht="15.75" hidden="false" customHeight="false" outlineLevel="0" collapsed="false">
      <c r="A64" s="31"/>
      <c r="B64" s="33"/>
      <c r="C64" s="37" t="s">
        <v>104</v>
      </c>
      <c r="D64" s="33"/>
      <c r="E64" s="33"/>
      <c r="F64" s="37"/>
      <c r="G64" s="38" t="n">
        <v>14.63</v>
      </c>
    </row>
    <row r="65" s="23" customFormat="true" ht="78.75" hidden="false" customHeight="false" outlineLevel="0" collapsed="false">
      <c r="A65" s="27" t="s">
        <v>62</v>
      </c>
      <c r="B65" s="27" t="s">
        <v>63</v>
      </c>
      <c r="C65" s="27" t="s">
        <v>64</v>
      </c>
      <c r="D65" s="28" t="s">
        <v>50</v>
      </c>
      <c r="E65" s="28"/>
      <c r="F65" s="29"/>
      <c r="G65" s="30"/>
    </row>
    <row r="66" s="23" customFormat="true" ht="15" hidden="false" customHeight="false" outlineLevel="0" collapsed="false">
      <c r="A66" s="31" t="s">
        <v>106</v>
      </c>
      <c r="B66" s="31" t="n">
        <v>11002</v>
      </c>
      <c r="C66" s="32" t="s">
        <v>127</v>
      </c>
      <c r="D66" s="33" t="s">
        <v>58</v>
      </c>
      <c r="E66" s="33" t="n">
        <v>0.068</v>
      </c>
      <c r="F66" s="34" t="n">
        <v>25.93</v>
      </c>
      <c r="G66" s="35" t="n">
        <v>1.76</v>
      </c>
    </row>
    <row r="67" s="23" customFormat="true" ht="15" hidden="false" customHeight="false" outlineLevel="0" collapsed="false">
      <c r="A67" s="31" t="s">
        <v>106</v>
      </c>
      <c r="B67" s="31" t="s">
        <v>156</v>
      </c>
      <c r="C67" s="32" t="s">
        <v>157</v>
      </c>
      <c r="D67" s="33" t="s">
        <v>22</v>
      </c>
      <c r="E67" s="33" t="n">
        <v>3.564</v>
      </c>
      <c r="F67" s="34" t="n">
        <v>31.72</v>
      </c>
      <c r="G67" s="35" t="n">
        <v>113.05</v>
      </c>
    </row>
    <row r="68" s="23" customFormat="true" ht="15" hidden="false" customHeight="false" outlineLevel="0" collapsed="false">
      <c r="A68" s="31" t="s">
        <v>106</v>
      </c>
      <c r="B68" s="31" t="s">
        <v>158</v>
      </c>
      <c r="C68" s="32" t="s">
        <v>159</v>
      </c>
      <c r="D68" s="33" t="s">
        <v>50</v>
      </c>
      <c r="E68" s="33" t="n">
        <v>0.32</v>
      </c>
      <c r="F68" s="34" t="n">
        <v>108.47</v>
      </c>
      <c r="G68" s="35" t="n">
        <v>34.71</v>
      </c>
    </row>
    <row r="69" s="23" customFormat="true" ht="30" hidden="false" customHeight="false" outlineLevel="0" collapsed="false">
      <c r="A69" s="31" t="s">
        <v>106</v>
      </c>
      <c r="B69" s="31" t="s">
        <v>160</v>
      </c>
      <c r="C69" s="32" t="s">
        <v>161</v>
      </c>
      <c r="D69" s="33" t="s">
        <v>22</v>
      </c>
      <c r="E69" s="33" t="n">
        <v>6.666</v>
      </c>
      <c r="F69" s="34" t="n">
        <v>0.15</v>
      </c>
      <c r="G69" s="35" t="n">
        <v>1</v>
      </c>
    </row>
    <row r="70" s="23" customFormat="true" ht="30" hidden="false" customHeight="false" outlineLevel="0" collapsed="false">
      <c r="A70" s="31" t="s">
        <v>106</v>
      </c>
      <c r="B70" s="31" t="s">
        <v>162</v>
      </c>
      <c r="C70" s="32" t="s">
        <v>163</v>
      </c>
      <c r="D70" s="33" t="s">
        <v>22</v>
      </c>
      <c r="E70" s="33" t="n">
        <v>7.26</v>
      </c>
      <c r="F70" s="34" t="n">
        <v>1.29</v>
      </c>
      <c r="G70" s="35" t="n">
        <v>9.37</v>
      </c>
    </row>
    <row r="71" s="23" customFormat="true" ht="30" hidden="false" customHeight="false" outlineLevel="0" collapsed="false">
      <c r="A71" s="31" t="s">
        <v>106</v>
      </c>
      <c r="B71" s="31" t="s">
        <v>164</v>
      </c>
      <c r="C71" s="32" t="s">
        <v>165</v>
      </c>
      <c r="D71" s="33" t="s">
        <v>22</v>
      </c>
      <c r="E71" s="33" t="n">
        <v>0.828</v>
      </c>
      <c r="F71" s="34" t="n">
        <v>1.74</v>
      </c>
      <c r="G71" s="35" t="n">
        <v>1.44</v>
      </c>
    </row>
    <row r="72" s="23" customFormat="true" ht="30" hidden="false" customHeight="false" outlineLevel="0" collapsed="false">
      <c r="A72" s="31" t="s">
        <v>106</v>
      </c>
      <c r="B72" s="31" t="s">
        <v>166</v>
      </c>
      <c r="C72" s="32" t="s">
        <v>167</v>
      </c>
      <c r="D72" s="33" t="s">
        <v>22</v>
      </c>
      <c r="E72" s="33" t="n">
        <v>0.896</v>
      </c>
      <c r="F72" s="34" t="n">
        <v>0.87</v>
      </c>
      <c r="G72" s="35" t="n">
        <v>0.78</v>
      </c>
    </row>
    <row r="73" s="23" customFormat="true" ht="15" hidden="false" customHeight="false" outlineLevel="0" collapsed="false">
      <c r="A73" s="31" t="s">
        <v>106</v>
      </c>
      <c r="B73" s="31" t="n">
        <v>4374</v>
      </c>
      <c r="C73" s="32" t="s">
        <v>130</v>
      </c>
      <c r="D73" s="33" t="s">
        <v>22</v>
      </c>
      <c r="E73" s="33" t="n">
        <v>0.896</v>
      </c>
      <c r="F73" s="34" t="n">
        <v>0.37</v>
      </c>
      <c r="G73" s="35" t="n">
        <v>0.33</v>
      </c>
    </row>
    <row r="74" s="23" customFormat="true" ht="30" hidden="false" customHeight="false" outlineLevel="0" collapsed="false">
      <c r="A74" s="31" t="s">
        <v>106</v>
      </c>
      <c r="B74" s="31" t="s">
        <v>168</v>
      </c>
      <c r="C74" s="32" t="s">
        <v>169</v>
      </c>
      <c r="D74" s="33" t="s">
        <v>22</v>
      </c>
      <c r="E74" s="33" t="n">
        <v>0.075</v>
      </c>
      <c r="F74" s="34" t="n">
        <v>33.98</v>
      </c>
      <c r="G74" s="35" t="n">
        <v>2.55</v>
      </c>
    </row>
    <row r="75" s="23" customFormat="true" ht="15" hidden="false" customHeight="false" outlineLevel="0" collapsed="false">
      <c r="A75" s="31" t="s">
        <v>106</v>
      </c>
      <c r="B75" s="31" t="s">
        <v>170</v>
      </c>
      <c r="C75" s="32" t="s">
        <v>171</v>
      </c>
      <c r="D75" s="33" t="s">
        <v>22</v>
      </c>
      <c r="E75" s="33" t="n">
        <v>0.828</v>
      </c>
      <c r="F75" s="34" t="n">
        <v>0.32</v>
      </c>
      <c r="G75" s="35" t="n">
        <v>0.26</v>
      </c>
    </row>
    <row r="76" s="23" customFormat="true" ht="30" hidden="false" customHeight="false" outlineLevel="0" collapsed="false">
      <c r="A76" s="31" t="s">
        <v>106</v>
      </c>
      <c r="B76" s="31" t="s">
        <v>172</v>
      </c>
      <c r="C76" s="32" t="s">
        <v>173</v>
      </c>
      <c r="D76" s="33" t="s">
        <v>22</v>
      </c>
      <c r="E76" s="33" t="n">
        <v>0.828</v>
      </c>
      <c r="F76" s="34" t="n">
        <v>0.76</v>
      </c>
      <c r="G76" s="35" t="n">
        <v>0.63</v>
      </c>
    </row>
    <row r="77" s="23" customFormat="true" ht="30" hidden="false" customHeight="false" outlineLevel="0" collapsed="false">
      <c r="A77" s="31" t="s">
        <v>106</v>
      </c>
      <c r="B77" s="31" t="s">
        <v>174</v>
      </c>
      <c r="C77" s="32" t="s">
        <v>175</v>
      </c>
      <c r="D77" s="33" t="s">
        <v>22</v>
      </c>
      <c r="E77" s="33" t="n">
        <v>0.178</v>
      </c>
      <c r="F77" s="34" t="n">
        <v>10.54</v>
      </c>
      <c r="G77" s="35" t="n">
        <v>1.88</v>
      </c>
    </row>
    <row r="78" s="23" customFormat="true" ht="30" hidden="false" customHeight="false" outlineLevel="0" collapsed="false">
      <c r="A78" s="31" t="s">
        <v>106</v>
      </c>
      <c r="B78" s="31" t="s">
        <v>176</v>
      </c>
      <c r="C78" s="32" t="s">
        <v>177</v>
      </c>
      <c r="D78" s="33" t="s">
        <v>22</v>
      </c>
      <c r="E78" s="33" t="n">
        <v>2.485</v>
      </c>
      <c r="F78" s="34" t="n">
        <v>0.27</v>
      </c>
      <c r="G78" s="35" t="n">
        <v>0.67</v>
      </c>
    </row>
    <row r="79" s="23" customFormat="true" ht="30" hidden="false" customHeight="false" outlineLevel="0" collapsed="false">
      <c r="A79" s="31" t="s">
        <v>106</v>
      </c>
      <c r="B79" s="31" t="s">
        <v>178</v>
      </c>
      <c r="C79" s="32" t="s">
        <v>179</v>
      </c>
      <c r="D79" s="33" t="s">
        <v>72</v>
      </c>
      <c r="E79" s="33" t="n">
        <v>0.235</v>
      </c>
      <c r="F79" s="34" t="n">
        <v>729.38</v>
      </c>
      <c r="G79" s="35" t="n">
        <v>171.4</v>
      </c>
    </row>
    <row r="80" s="23" customFormat="true" ht="30" hidden="false" customHeight="false" outlineLevel="0" collapsed="false">
      <c r="A80" s="31" t="s">
        <v>106</v>
      </c>
      <c r="B80" s="31" t="n">
        <v>20259</v>
      </c>
      <c r="C80" s="32" t="s">
        <v>180</v>
      </c>
      <c r="D80" s="33" t="s">
        <v>50</v>
      </c>
      <c r="E80" s="33" t="n">
        <v>2</v>
      </c>
      <c r="F80" s="34" t="n">
        <v>7.9</v>
      </c>
      <c r="G80" s="35" t="n">
        <v>15.8</v>
      </c>
    </row>
    <row r="81" s="23" customFormat="true" ht="30" hidden="false" customHeight="false" outlineLevel="0" collapsed="false">
      <c r="A81" s="31" t="s">
        <v>106</v>
      </c>
      <c r="B81" s="31" t="n">
        <v>4777</v>
      </c>
      <c r="C81" s="32" t="s">
        <v>181</v>
      </c>
      <c r="D81" s="33" t="s">
        <v>58</v>
      </c>
      <c r="E81" s="33" t="n">
        <v>2.2</v>
      </c>
      <c r="F81" s="34" t="n">
        <v>6.3</v>
      </c>
      <c r="G81" s="35" t="n">
        <v>13.86</v>
      </c>
    </row>
    <row r="82" s="23" customFormat="true" ht="15" hidden="false" customHeight="false" outlineLevel="0" collapsed="false">
      <c r="A82" s="31" t="s">
        <v>99</v>
      </c>
      <c r="B82" s="31" t="n">
        <v>88251</v>
      </c>
      <c r="C82" s="32" t="s">
        <v>135</v>
      </c>
      <c r="D82" s="33" t="s">
        <v>103</v>
      </c>
      <c r="E82" s="33" t="n">
        <v>4.008</v>
      </c>
      <c r="F82" s="34" t="n">
        <v>15.7</v>
      </c>
      <c r="G82" s="35" t="n">
        <v>62.93</v>
      </c>
    </row>
    <row r="83" s="23" customFormat="true" ht="15" hidden="false" customHeight="false" outlineLevel="0" collapsed="false">
      <c r="A83" s="31" t="s">
        <v>99</v>
      </c>
      <c r="B83" s="31" t="n">
        <v>88315</v>
      </c>
      <c r="C83" s="32" t="s">
        <v>136</v>
      </c>
      <c r="D83" s="33" t="s">
        <v>103</v>
      </c>
      <c r="E83" s="33" t="n">
        <v>4.879</v>
      </c>
      <c r="F83" s="34" t="n">
        <v>19.72</v>
      </c>
      <c r="G83" s="36" t="n">
        <v>96.21</v>
      </c>
    </row>
    <row r="84" s="23" customFormat="true" ht="15.75" hidden="false" customHeight="false" outlineLevel="0" collapsed="false">
      <c r="A84" s="31"/>
      <c r="B84" s="33"/>
      <c r="C84" s="37" t="s">
        <v>137</v>
      </c>
      <c r="D84" s="33"/>
      <c r="E84" s="33"/>
      <c r="F84" s="37"/>
      <c r="G84" s="38" t="n">
        <v>528.63</v>
      </c>
    </row>
    <row r="85" s="23" customFormat="true" ht="47.25" hidden="false" customHeight="false" outlineLevel="0" collapsed="false">
      <c r="A85" s="27" t="s">
        <v>65</v>
      </c>
      <c r="B85" s="27" t="s">
        <v>66</v>
      </c>
      <c r="C85" s="27" t="s">
        <v>67</v>
      </c>
      <c r="D85" s="28" t="s">
        <v>50</v>
      </c>
      <c r="E85" s="28"/>
      <c r="F85" s="29"/>
      <c r="G85" s="30"/>
    </row>
    <row r="86" s="23" customFormat="true" ht="15" hidden="false" customHeight="false" outlineLevel="0" collapsed="false">
      <c r="A86" s="31" t="s">
        <v>106</v>
      </c>
      <c r="B86" s="31" t="n">
        <v>37595</v>
      </c>
      <c r="C86" s="32" t="s">
        <v>182</v>
      </c>
      <c r="D86" s="33" t="s">
        <v>58</v>
      </c>
      <c r="E86" s="33" t="n">
        <v>1.89</v>
      </c>
      <c r="F86" s="34" t="n">
        <v>1.93</v>
      </c>
      <c r="G86" s="35" t="n">
        <v>3.65</v>
      </c>
    </row>
    <row r="87" s="23" customFormat="true" ht="30" hidden="false" customHeight="false" outlineLevel="0" collapsed="false">
      <c r="A87" s="31" t="s">
        <v>106</v>
      </c>
      <c r="B87" s="31" t="s">
        <v>183</v>
      </c>
      <c r="C87" s="32" t="s">
        <v>184</v>
      </c>
      <c r="D87" s="33" t="s">
        <v>72</v>
      </c>
      <c r="E87" s="33" t="n">
        <v>0.22</v>
      </c>
      <c r="F87" s="34" t="n">
        <v>500</v>
      </c>
      <c r="G87" s="35" t="n">
        <v>110</v>
      </c>
    </row>
    <row r="88" s="23" customFormat="true" ht="15" hidden="false" customHeight="false" outlineLevel="0" collapsed="false">
      <c r="A88" s="31" t="s">
        <v>99</v>
      </c>
      <c r="B88" s="31" t="n">
        <v>88274</v>
      </c>
      <c r="C88" s="32" t="s">
        <v>185</v>
      </c>
      <c r="D88" s="33" t="s">
        <v>103</v>
      </c>
      <c r="E88" s="33" t="n">
        <v>0.88</v>
      </c>
      <c r="F88" s="34" t="n">
        <v>22.77</v>
      </c>
      <c r="G88" s="35" t="n">
        <v>20.04</v>
      </c>
    </row>
    <row r="89" s="23" customFormat="true" ht="15" hidden="false" customHeight="false" outlineLevel="0" collapsed="false">
      <c r="A89" s="31" t="s">
        <v>99</v>
      </c>
      <c r="B89" s="31" t="n">
        <v>88316</v>
      </c>
      <c r="C89" s="32" t="s">
        <v>116</v>
      </c>
      <c r="D89" s="33" t="s">
        <v>103</v>
      </c>
      <c r="E89" s="33" t="n">
        <v>0.44</v>
      </c>
      <c r="F89" s="34" t="n">
        <v>15.61</v>
      </c>
      <c r="G89" s="36" t="n">
        <v>6.87</v>
      </c>
    </row>
    <row r="90" s="23" customFormat="true" ht="15.75" hidden="false" customHeight="false" outlineLevel="0" collapsed="false">
      <c r="A90" s="31"/>
      <c r="B90" s="33"/>
      <c r="C90" s="37" t="s">
        <v>137</v>
      </c>
      <c r="D90" s="33"/>
      <c r="E90" s="33"/>
      <c r="F90" s="37"/>
      <c r="G90" s="38" t="n">
        <v>140.56</v>
      </c>
    </row>
    <row r="91" s="23" customFormat="true" ht="47.25" hidden="false" customHeight="false" outlineLevel="0" collapsed="false">
      <c r="A91" s="27" t="s">
        <v>69</v>
      </c>
      <c r="B91" s="27" t="s">
        <v>70</v>
      </c>
      <c r="C91" s="27" t="s">
        <v>71</v>
      </c>
      <c r="D91" s="28" t="s">
        <v>72</v>
      </c>
      <c r="E91" s="28"/>
      <c r="F91" s="29"/>
      <c r="G91" s="30"/>
    </row>
    <row r="92" s="23" customFormat="true" ht="45" hidden="false" customHeight="false" outlineLevel="0" collapsed="false">
      <c r="A92" s="31" t="s">
        <v>106</v>
      </c>
      <c r="B92" s="31" t="s">
        <v>186</v>
      </c>
      <c r="C92" s="32" t="s">
        <v>187</v>
      </c>
      <c r="D92" s="33" t="s">
        <v>188</v>
      </c>
      <c r="E92" s="33" t="n">
        <v>0.09</v>
      </c>
      <c r="F92" s="34" t="n">
        <v>23.5</v>
      </c>
      <c r="G92" s="35" t="n">
        <v>2.12</v>
      </c>
    </row>
    <row r="93" s="23" customFormat="true" ht="15" hidden="false" customHeight="false" outlineLevel="0" collapsed="false">
      <c r="A93" s="31" t="s">
        <v>106</v>
      </c>
      <c r="B93" s="31" t="n">
        <v>3768</v>
      </c>
      <c r="C93" s="32" t="s">
        <v>189</v>
      </c>
      <c r="D93" s="33" t="s">
        <v>22</v>
      </c>
      <c r="E93" s="33" t="n">
        <v>0.25</v>
      </c>
      <c r="F93" s="34" t="n">
        <v>2.09</v>
      </c>
      <c r="G93" s="35" t="n">
        <v>0.52</v>
      </c>
    </row>
    <row r="94" s="23" customFormat="true" ht="15" hidden="false" customHeight="false" outlineLevel="0" collapsed="false">
      <c r="A94" s="31" t="s">
        <v>99</v>
      </c>
      <c r="B94" s="31" t="n">
        <v>88310</v>
      </c>
      <c r="C94" s="32" t="s">
        <v>190</v>
      </c>
      <c r="D94" s="33" t="s">
        <v>103</v>
      </c>
      <c r="E94" s="33" t="n">
        <v>0.2</v>
      </c>
      <c r="F94" s="34" t="n">
        <v>20.83</v>
      </c>
      <c r="G94" s="35" t="n">
        <v>4.17</v>
      </c>
    </row>
    <row r="95" s="23" customFormat="true" ht="15" hidden="false" customHeight="false" outlineLevel="0" collapsed="false">
      <c r="A95" s="31" t="s">
        <v>99</v>
      </c>
      <c r="B95" s="31" t="n">
        <v>88316</v>
      </c>
      <c r="C95" s="32" t="s">
        <v>116</v>
      </c>
      <c r="D95" s="33" t="s">
        <v>103</v>
      </c>
      <c r="E95" s="33" t="n">
        <v>0.1</v>
      </c>
      <c r="F95" s="34" t="n">
        <v>15.61</v>
      </c>
      <c r="G95" s="36" t="n">
        <v>1.56</v>
      </c>
    </row>
    <row r="96" s="23" customFormat="true" ht="15.75" hidden="false" customHeight="false" outlineLevel="0" collapsed="false">
      <c r="A96" s="31"/>
      <c r="B96" s="33"/>
      <c r="C96" s="37" t="s">
        <v>191</v>
      </c>
      <c r="D96" s="33"/>
      <c r="E96" s="33"/>
      <c r="F96" s="37"/>
      <c r="G96" s="38" t="n">
        <v>8.37</v>
      </c>
    </row>
    <row r="97" s="23" customFormat="true" ht="63" hidden="false" customHeight="false" outlineLevel="0" collapsed="false">
      <c r="A97" s="27" t="s">
        <v>73</v>
      </c>
      <c r="B97" s="27" t="n">
        <v>100725</v>
      </c>
      <c r="C97" s="27" t="s">
        <v>75</v>
      </c>
      <c r="D97" s="28" t="s">
        <v>72</v>
      </c>
      <c r="E97" s="28"/>
      <c r="F97" s="29"/>
      <c r="G97" s="30"/>
    </row>
    <row r="98" s="23" customFormat="true" ht="15" hidden="false" customHeight="false" outlineLevel="0" collapsed="false">
      <c r="A98" s="31" t="s">
        <v>106</v>
      </c>
      <c r="B98" s="31" t="n">
        <v>5318</v>
      </c>
      <c r="C98" s="32" t="s">
        <v>192</v>
      </c>
      <c r="D98" s="33" t="s">
        <v>188</v>
      </c>
      <c r="E98" s="33" t="n">
        <v>0.0624</v>
      </c>
      <c r="F98" s="34" t="n">
        <v>12.7</v>
      </c>
      <c r="G98" s="35" t="n">
        <v>0.79</v>
      </c>
    </row>
    <row r="99" s="23" customFormat="true" ht="30" hidden="false" customHeight="false" outlineLevel="0" collapsed="false">
      <c r="A99" s="31" t="s">
        <v>106</v>
      </c>
      <c r="B99" s="31" t="n">
        <v>7293</v>
      </c>
      <c r="C99" s="32" t="s">
        <v>193</v>
      </c>
      <c r="D99" s="33" t="s">
        <v>188</v>
      </c>
      <c r="E99" s="33" t="n">
        <v>0.2078</v>
      </c>
      <c r="F99" s="34" t="n">
        <v>25.66</v>
      </c>
      <c r="G99" s="35" t="n">
        <v>5.33</v>
      </c>
    </row>
    <row r="100" s="23" customFormat="true" ht="15" hidden="false" customHeight="false" outlineLevel="0" collapsed="false">
      <c r="A100" s="31" t="s">
        <v>99</v>
      </c>
      <c r="B100" s="31" t="n">
        <v>88310</v>
      </c>
      <c r="C100" s="32" t="s">
        <v>190</v>
      </c>
      <c r="D100" s="33" t="s">
        <v>103</v>
      </c>
      <c r="E100" s="33" t="n">
        <v>0.5266</v>
      </c>
      <c r="F100" s="34" t="n">
        <v>20.83</v>
      </c>
      <c r="G100" s="35" t="n">
        <v>10.97</v>
      </c>
    </row>
    <row r="101" s="23" customFormat="true" ht="45" hidden="false" customHeight="false" outlineLevel="0" collapsed="false">
      <c r="A101" s="31" t="s">
        <v>99</v>
      </c>
      <c r="B101" s="31" t="n">
        <v>96308</v>
      </c>
      <c r="C101" s="32" t="s">
        <v>194</v>
      </c>
      <c r="D101" s="33" t="s">
        <v>121</v>
      </c>
      <c r="E101" s="33" t="n">
        <v>0.3732</v>
      </c>
      <c r="F101" s="34" t="n">
        <v>0.17</v>
      </c>
      <c r="G101" s="35" t="n">
        <v>0.06</v>
      </c>
    </row>
    <row r="102" s="23" customFormat="true" ht="45" hidden="false" customHeight="false" outlineLevel="0" collapsed="false">
      <c r="A102" s="31" t="s">
        <v>99</v>
      </c>
      <c r="B102" s="31" t="n">
        <v>96309</v>
      </c>
      <c r="C102" s="32" t="s">
        <v>195</v>
      </c>
      <c r="D102" s="33" t="s">
        <v>119</v>
      </c>
      <c r="E102" s="33" t="n">
        <v>0.1534</v>
      </c>
      <c r="F102" s="34" t="n">
        <v>1.26</v>
      </c>
      <c r="G102" s="36" t="n">
        <v>0.19</v>
      </c>
    </row>
    <row r="103" s="23" customFormat="true" ht="15.75" hidden="false" customHeight="false" outlineLevel="0" collapsed="false">
      <c r="A103" s="31"/>
      <c r="B103" s="33"/>
      <c r="C103" s="37" t="s">
        <v>191</v>
      </c>
      <c r="D103" s="33"/>
      <c r="E103" s="33"/>
      <c r="F103" s="37"/>
      <c r="G103" s="38" t="n">
        <v>17.34</v>
      </c>
    </row>
    <row r="104" s="23" customFormat="true" ht="31.5" hidden="false" customHeight="false" outlineLevel="0" collapsed="false">
      <c r="A104" s="27" t="s">
        <v>76</v>
      </c>
      <c r="B104" s="27" t="n">
        <v>88497</v>
      </c>
      <c r="C104" s="27" t="s">
        <v>78</v>
      </c>
      <c r="D104" s="28" t="s">
        <v>72</v>
      </c>
      <c r="E104" s="28"/>
      <c r="F104" s="29"/>
      <c r="G104" s="30"/>
    </row>
    <row r="105" s="23" customFormat="true" ht="30" hidden="false" customHeight="false" outlineLevel="0" collapsed="false">
      <c r="A105" s="31" t="s">
        <v>106</v>
      </c>
      <c r="B105" s="31" t="n">
        <v>3767</v>
      </c>
      <c r="C105" s="32" t="s">
        <v>196</v>
      </c>
      <c r="D105" s="33" t="s">
        <v>22</v>
      </c>
      <c r="E105" s="33" t="n">
        <v>0.1</v>
      </c>
      <c r="F105" s="34" t="n">
        <v>0.49</v>
      </c>
      <c r="G105" s="35" t="n">
        <v>0.05</v>
      </c>
    </row>
    <row r="106" s="23" customFormat="true" ht="15" hidden="false" customHeight="false" outlineLevel="0" collapsed="false">
      <c r="A106" s="31" t="s">
        <v>106</v>
      </c>
      <c r="B106" s="31" t="n">
        <v>4051</v>
      </c>
      <c r="C106" s="32" t="s">
        <v>197</v>
      </c>
      <c r="D106" s="33" t="s">
        <v>198</v>
      </c>
      <c r="E106" s="33" t="n">
        <v>0.0489</v>
      </c>
      <c r="F106" s="34" t="n">
        <v>56.9</v>
      </c>
      <c r="G106" s="35" t="n">
        <v>2.78</v>
      </c>
    </row>
    <row r="107" s="23" customFormat="true" ht="15" hidden="false" customHeight="false" outlineLevel="0" collapsed="false">
      <c r="A107" s="31" t="s">
        <v>99</v>
      </c>
      <c r="B107" s="31" t="n">
        <v>88310</v>
      </c>
      <c r="C107" s="32" t="s">
        <v>190</v>
      </c>
      <c r="D107" s="33" t="s">
        <v>103</v>
      </c>
      <c r="E107" s="33" t="n">
        <v>0.312</v>
      </c>
      <c r="F107" s="34" t="n">
        <v>20.83</v>
      </c>
      <c r="G107" s="35" t="n">
        <v>6.5</v>
      </c>
    </row>
    <row r="108" s="23" customFormat="true" ht="15" hidden="false" customHeight="false" outlineLevel="0" collapsed="false">
      <c r="A108" s="31" t="s">
        <v>99</v>
      </c>
      <c r="B108" s="31" t="n">
        <v>88316</v>
      </c>
      <c r="C108" s="32" t="s">
        <v>116</v>
      </c>
      <c r="D108" s="33" t="s">
        <v>103</v>
      </c>
      <c r="E108" s="33" t="n">
        <v>0.114</v>
      </c>
      <c r="F108" s="34" t="n">
        <v>15.61</v>
      </c>
      <c r="G108" s="36" t="n">
        <v>1.78</v>
      </c>
    </row>
    <row r="109" s="23" customFormat="true" ht="15.75" hidden="false" customHeight="false" outlineLevel="0" collapsed="false">
      <c r="A109" s="31"/>
      <c r="B109" s="33"/>
      <c r="C109" s="37" t="s">
        <v>191</v>
      </c>
      <c r="D109" s="33"/>
      <c r="E109" s="33"/>
      <c r="F109" s="37"/>
      <c r="G109" s="38" t="n">
        <v>11.11</v>
      </c>
    </row>
    <row r="110" s="23" customFormat="true" ht="31.5" hidden="false" customHeight="false" outlineLevel="0" collapsed="false">
      <c r="A110" s="27" t="s">
        <v>79</v>
      </c>
      <c r="B110" s="27" t="n">
        <v>88487</v>
      </c>
      <c r="C110" s="27" t="s">
        <v>81</v>
      </c>
      <c r="D110" s="28" t="s">
        <v>72</v>
      </c>
      <c r="E110" s="28"/>
      <c r="F110" s="29"/>
      <c r="G110" s="30"/>
    </row>
    <row r="111" s="23" customFormat="true" ht="15" hidden="false" customHeight="false" outlineLevel="0" collapsed="false">
      <c r="A111" s="31" t="s">
        <v>106</v>
      </c>
      <c r="B111" s="31" t="n">
        <v>7345</v>
      </c>
      <c r="C111" s="32" t="s">
        <v>199</v>
      </c>
      <c r="D111" s="33" t="s">
        <v>188</v>
      </c>
      <c r="E111" s="33" t="n">
        <v>0.33</v>
      </c>
      <c r="F111" s="34" t="n">
        <v>20.05</v>
      </c>
      <c r="G111" s="35" t="n">
        <v>6.62</v>
      </c>
    </row>
    <row r="112" s="23" customFormat="true" ht="15" hidden="false" customHeight="false" outlineLevel="0" collapsed="false">
      <c r="A112" s="31" t="s">
        <v>99</v>
      </c>
      <c r="B112" s="31" t="n">
        <v>88310</v>
      </c>
      <c r="C112" s="32" t="s">
        <v>190</v>
      </c>
      <c r="D112" s="33" t="s">
        <v>103</v>
      </c>
      <c r="E112" s="33" t="n">
        <v>0.13</v>
      </c>
      <c r="F112" s="34" t="n">
        <v>20.83</v>
      </c>
      <c r="G112" s="35" t="n">
        <v>2.71</v>
      </c>
    </row>
    <row r="113" s="23" customFormat="true" ht="15" hidden="false" customHeight="false" outlineLevel="0" collapsed="false">
      <c r="A113" s="31" t="s">
        <v>99</v>
      </c>
      <c r="B113" s="31" t="n">
        <v>88316</v>
      </c>
      <c r="C113" s="32" t="s">
        <v>116</v>
      </c>
      <c r="D113" s="33" t="s">
        <v>103</v>
      </c>
      <c r="E113" s="33" t="n">
        <v>0.048</v>
      </c>
      <c r="F113" s="34" t="n">
        <v>15.61</v>
      </c>
      <c r="G113" s="36" t="n">
        <v>0.75</v>
      </c>
    </row>
    <row r="114" s="23" customFormat="true" ht="15.75" hidden="false" customHeight="false" outlineLevel="0" collapsed="false">
      <c r="A114" s="31"/>
      <c r="B114" s="33"/>
      <c r="C114" s="37" t="s">
        <v>191</v>
      </c>
      <c r="D114" s="33"/>
      <c r="E114" s="33"/>
      <c r="F114" s="37"/>
      <c r="G114" s="38" t="n">
        <v>10.08</v>
      </c>
    </row>
    <row r="115" s="23" customFormat="true" ht="31.5" hidden="false" customHeight="false" outlineLevel="0" collapsed="false">
      <c r="A115" s="27" t="s">
        <v>83</v>
      </c>
      <c r="B115" s="27" t="n">
        <v>99802</v>
      </c>
      <c r="C115" s="27" t="s">
        <v>85</v>
      </c>
      <c r="D115" s="28" t="s">
        <v>72</v>
      </c>
      <c r="E115" s="28"/>
      <c r="F115" s="29"/>
      <c r="G115" s="30"/>
    </row>
    <row r="116" s="23" customFormat="true" ht="15" hidden="false" customHeight="false" outlineLevel="0" collapsed="false">
      <c r="A116" s="31" t="s">
        <v>99</v>
      </c>
      <c r="B116" s="31" t="n">
        <v>88316</v>
      </c>
      <c r="C116" s="32" t="s">
        <v>116</v>
      </c>
      <c r="D116" s="33" t="s">
        <v>103</v>
      </c>
      <c r="E116" s="33" t="n">
        <v>0.025</v>
      </c>
      <c r="F116" s="34" t="n">
        <v>15.61</v>
      </c>
      <c r="G116" s="36" t="n">
        <v>0.39</v>
      </c>
    </row>
    <row r="117" s="23" customFormat="true" ht="15.75" hidden="false" customHeight="false" outlineLevel="0" collapsed="false">
      <c r="A117" s="31"/>
      <c r="B117" s="33"/>
      <c r="C117" s="37" t="s">
        <v>191</v>
      </c>
      <c r="D117" s="33"/>
      <c r="E117" s="33"/>
      <c r="F117" s="37"/>
      <c r="G117" s="38" t="n">
        <v>0.39</v>
      </c>
    </row>
    <row r="118" s="23" customFormat="true" ht="15.75" hidden="false" customHeight="false" outlineLevel="0" collapsed="false">
      <c r="A118" s="27" t="s">
        <v>86</v>
      </c>
      <c r="B118" s="27" t="s">
        <v>87</v>
      </c>
      <c r="C118" s="27" t="s">
        <v>88</v>
      </c>
      <c r="D118" s="28" t="s">
        <v>22</v>
      </c>
      <c r="E118" s="28"/>
      <c r="F118" s="29"/>
      <c r="G118" s="30"/>
    </row>
    <row r="119" s="23" customFormat="true" ht="30" hidden="false" customHeight="false" outlineLevel="0" collapsed="false">
      <c r="A119" s="31" t="s">
        <v>106</v>
      </c>
      <c r="B119" s="31" t="s">
        <v>200</v>
      </c>
      <c r="C119" s="32" t="s">
        <v>201</v>
      </c>
      <c r="D119" s="33" t="s">
        <v>22</v>
      </c>
      <c r="E119" s="33" t="n">
        <v>1</v>
      </c>
      <c r="F119" s="34" t="n">
        <v>250</v>
      </c>
      <c r="G119" s="36" t="n">
        <v>250</v>
      </c>
    </row>
    <row r="120" s="23" customFormat="true" ht="15.75" hidden="false" customHeight="false" outlineLevel="0" collapsed="false">
      <c r="A120" s="31"/>
      <c r="B120" s="33"/>
      <c r="C120" s="37" t="s">
        <v>104</v>
      </c>
      <c r="D120" s="33"/>
      <c r="E120" s="33"/>
      <c r="F120" s="37"/>
      <c r="G120" s="38" t="n">
        <v>250</v>
      </c>
    </row>
    <row r="121" s="23" customFormat="true" ht="15.75" hidden="false" customHeight="false" outlineLevel="0" collapsed="false">
      <c r="A121" s="27" t="s">
        <v>89</v>
      </c>
      <c r="B121" s="27" t="s">
        <v>90</v>
      </c>
      <c r="C121" s="27" t="s">
        <v>91</v>
      </c>
      <c r="D121" s="28" t="s">
        <v>22</v>
      </c>
      <c r="E121" s="28"/>
      <c r="F121" s="29"/>
      <c r="G121" s="30"/>
    </row>
    <row r="122" s="23" customFormat="true" ht="30" hidden="false" customHeight="false" outlineLevel="0" collapsed="false">
      <c r="A122" s="31" t="s">
        <v>99</v>
      </c>
      <c r="B122" s="31" t="n">
        <v>92145</v>
      </c>
      <c r="C122" s="32" t="s">
        <v>118</v>
      </c>
      <c r="D122" s="33" t="s">
        <v>119</v>
      </c>
      <c r="E122" s="33" t="n">
        <v>6</v>
      </c>
      <c r="F122" s="34" t="n">
        <v>58.02</v>
      </c>
      <c r="G122" s="35" t="n">
        <v>348.12</v>
      </c>
    </row>
    <row r="123" s="23" customFormat="true" ht="30" hidden="false" customHeight="false" outlineLevel="0" collapsed="false">
      <c r="A123" s="31" t="s">
        <v>99</v>
      </c>
      <c r="B123" s="31" t="n">
        <v>92146</v>
      </c>
      <c r="C123" s="32" t="s">
        <v>120</v>
      </c>
      <c r="D123" s="33" t="s">
        <v>121</v>
      </c>
      <c r="E123" s="33" t="n">
        <v>2</v>
      </c>
      <c r="F123" s="34" t="n">
        <v>19.9</v>
      </c>
      <c r="G123" s="36" t="n">
        <v>39.8</v>
      </c>
    </row>
    <row r="124" s="23" customFormat="true" ht="15.75" hidden="false" customHeight="false" outlineLevel="0" collapsed="false">
      <c r="A124" s="39"/>
      <c r="B124" s="40"/>
      <c r="C124" s="41" t="s">
        <v>104</v>
      </c>
      <c r="D124" s="40"/>
      <c r="E124" s="40"/>
      <c r="F124" s="41"/>
      <c r="G124" s="42" t="n">
        <v>387.92</v>
      </c>
    </row>
    <row r="125" customFormat="false" ht="15" hidden="false" customHeight="false" outlineLevel="0" collapsed="false">
      <c r="B125" s="43" t="n">
        <v>43968</v>
      </c>
    </row>
  </sheetData>
  <mergeCells count="5">
    <mergeCell ref="A1:D1"/>
    <mergeCell ref="E1:G4"/>
    <mergeCell ref="A2:D2"/>
    <mergeCell ref="A3:D3"/>
    <mergeCell ref="A4:D4"/>
  </mergeCells>
  <printOptions headings="false" gridLines="false" gridLinesSet="true" horizontalCentered="false" verticalCentered="false"/>
  <pageMargins left="0.629861111111111" right="0.472222222222222" top="0.472222222222222" bottom="0.4722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27" activeCellId="0" sqref="O27"/>
    </sheetView>
  </sheetViews>
  <sheetFormatPr defaultRowHeight="15" zeroHeight="false" outlineLevelRow="0" outlineLevelCol="0"/>
  <cols>
    <col collapsed="false" customWidth="true" hidden="false" outlineLevel="0" max="1" min="1" style="44" width="4.9"/>
    <col collapsed="false" customWidth="true" hidden="false" outlineLevel="0" max="2" min="2" style="45" width="27.5"/>
    <col collapsed="false" customWidth="true" hidden="false" outlineLevel="0" max="3" min="3" style="46" width="9.3"/>
    <col collapsed="false" customWidth="true" hidden="false" outlineLevel="0" max="12" min="4" style="46" width="4.5"/>
    <col collapsed="false" customWidth="true" hidden="false" outlineLevel="0" max="13" min="13" style="46" width="3.9"/>
    <col collapsed="false" customWidth="true" hidden="false" outlineLevel="0" max="14" min="14" style="44" width="12.5"/>
    <col collapsed="false" customWidth="true" hidden="false" outlineLevel="0" max="15" min="15" style="44" width="13"/>
    <col collapsed="false" customWidth="true" hidden="false" outlineLevel="0" max="16" min="16" style="44" width="2.2"/>
    <col collapsed="false" customWidth="true" hidden="false" outlineLevel="0" max="17" min="17" style="44" width="9.2"/>
    <col collapsed="false" customWidth="true" hidden="false" outlineLevel="0" max="18" min="18" style="44" width="8.5"/>
    <col collapsed="false" customWidth="true" hidden="false" outlineLevel="0" max="248" min="19" style="44" width="8"/>
    <col collapsed="false" customWidth="true" hidden="false" outlineLevel="0" max="1025" min="249" style="47" width="8"/>
  </cols>
  <sheetData>
    <row r="1" customFormat="false" ht="15.7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3"/>
      <c r="O1" s="3"/>
    </row>
    <row r="2" customFormat="false" ht="15.75" hidden="false" customHeight="true" outlineLevel="0" collapsed="false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3"/>
      <c r="O2" s="3"/>
    </row>
    <row r="3" customFormat="false" ht="15.7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</row>
    <row r="4" customFormat="false" ht="15.75" hidden="false" customHeight="true" outlineLevel="0" collapsed="false">
      <c r="A4" s="5" t="s">
        <v>202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</row>
    <row r="5" s="44" customFormat="true" ht="15.75" hidden="false" customHeight="true" outlineLevel="0" collapsed="false">
      <c r="A5" s="48" t="s">
        <v>203</v>
      </c>
      <c r="B5" s="48" t="s">
        <v>204</v>
      </c>
      <c r="C5" s="48" t="s">
        <v>205</v>
      </c>
      <c r="D5" s="49" t="s">
        <v>206</v>
      </c>
      <c r="E5" s="49"/>
      <c r="F5" s="49"/>
      <c r="G5" s="49"/>
      <c r="H5" s="49"/>
      <c r="I5" s="49"/>
      <c r="J5" s="49"/>
      <c r="K5" s="49"/>
      <c r="L5" s="49"/>
      <c r="M5" s="49"/>
      <c r="N5" s="5" t="s">
        <v>207</v>
      </c>
      <c r="O5" s="5" t="s">
        <v>208</v>
      </c>
      <c r="AMB5" s="47"/>
      <c r="AMC5" s="47"/>
      <c r="AMD5" s="47"/>
      <c r="AME5" s="47"/>
      <c r="AMF5" s="47"/>
      <c r="AMG5" s="47"/>
      <c r="AMH5" s="47"/>
      <c r="AMI5" s="47"/>
      <c r="AMJ5" s="47"/>
    </row>
    <row r="6" s="44" customFormat="true" ht="15.75" hidden="false" customHeight="false" outlineLevel="0" collapsed="false">
      <c r="A6" s="48"/>
      <c r="B6" s="48"/>
      <c r="C6" s="48"/>
      <c r="D6" s="48"/>
      <c r="E6" s="48" t="n">
        <v>30</v>
      </c>
      <c r="F6" s="48"/>
      <c r="G6" s="48"/>
      <c r="H6" s="48" t="n">
        <v>60</v>
      </c>
      <c r="I6" s="48"/>
      <c r="J6" s="48"/>
      <c r="K6" s="48" t="n">
        <v>90</v>
      </c>
      <c r="L6" s="48"/>
      <c r="M6" s="48"/>
      <c r="N6" s="5"/>
      <c r="O6" s="5"/>
      <c r="AMB6" s="47"/>
      <c r="AMC6" s="47"/>
      <c r="AMD6" s="47"/>
      <c r="AME6" s="47"/>
      <c r="AMF6" s="47"/>
      <c r="AMG6" s="47"/>
      <c r="AMH6" s="47"/>
      <c r="AMI6" s="47"/>
      <c r="AMJ6" s="47"/>
    </row>
    <row r="7" s="44" customFormat="true" ht="15.75" hidden="false" customHeight="false" outlineLevel="0" collapsed="false">
      <c r="A7" s="50" t="s">
        <v>209</v>
      </c>
      <c r="B7" s="51" t="s">
        <v>17</v>
      </c>
      <c r="C7" s="52" t="n">
        <f aca="false">Orçamento!H8</f>
        <v>13740.6</v>
      </c>
      <c r="D7" s="48"/>
      <c r="E7" s="53"/>
      <c r="F7" s="53"/>
      <c r="G7" s="53"/>
      <c r="H7" s="53"/>
      <c r="I7" s="53"/>
      <c r="J7" s="53"/>
      <c r="K7" s="53"/>
      <c r="L7" s="53"/>
      <c r="M7" s="53"/>
      <c r="N7" s="54" t="n">
        <f aca="false">C7/$C$31</f>
        <v>0.0733143674038707</v>
      </c>
      <c r="O7" s="55" t="n">
        <f aca="false">N7</f>
        <v>0.0733143674038707</v>
      </c>
      <c r="AMB7" s="47"/>
      <c r="AMC7" s="47"/>
      <c r="AMD7" s="47"/>
      <c r="AME7" s="47"/>
      <c r="AMF7" s="47"/>
      <c r="AMG7" s="47"/>
      <c r="AMH7" s="47"/>
      <c r="AMI7" s="47"/>
      <c r="AMJ7" s="47"/>
    </row>
    <row r="8" s="44" customFormat="true" ht="15.75" hidden="false" customHeight="false" outlineLevel="0" collapsed="false">
      <c r="A8" s="50"/>
      <c r="B8" s="51"/>
      <c r="C8" s="52"/>
      <c r="D8" s="48" t="s">
        <v>210</v>
      </c>
      <c r="E8" s="54" t="n">
        <f aca="false">1/3</f>
        <v>0.333333333333333</v>
      </c>
      <c r="F8" s="54"/>
      <c r="G8" s="54"/>
      <c r="H8" s="54" t="n">
        <f aca="false">1/3</f>
        <v>0.333333333333333</v>
      </c>
      <c r="I8" s="54"/>
      <c r="J8" s="54"/>
      <c r="K8" s="54" t="n">
        <f aca="false">1/3</f>
        <v>0.333333333333333</v>
      </c>
      <c r="L8" s="54"/>
      <c r="M8" s="54"/>
      <c r="N8" s="54"/>
      <c r="O8" s="55"/>
      <c r="AMB8" s="47"/>
      <c r="AMC8" s="47"/>
      <c r="AMD8" s="47"/>
      <c r="AME8" s="47"/>
      <c r="AMF8" s="47"/>
      <c r="AMG8" s="47"/>
      <c r="AMH8" s="47"/>
      <c r="AMI8" s="47"/>
      <c r="AMJ8" s="47"/>
    </row>
    <row r="9" s="44" customFormat="true" ht="15.75" hidden="false" customHeight="false" outlineLevel="0" collapsed="false">
      <c r="A9" s="50"/>
      <c r="B9" s="51"/>
      <c r="C9" s="52"/>
      <c r="D9" s="48" t="s">
        <v>211</v>
      </c>
      <c r="E9" s="56"/>
      <c r="F9" s="56"/>
      <c r="G9" s="56"/>
      <c r="H9" s="56"/>
      <c r="I9" s="56"/>
      <c r="J9" s="56"/>
      <c r="K9" s="56"/>
      <c r="L9" s="56"/>
      <c r="M9" s="56"/>
      <c r="N9" s="54"/>
      <c r="O9" s="55"/>
      <c r="AMB9" s="47"/>
      <c r="AMC9" s="47"/>
      <c r="AMD9" s="47"/>
      <c r="AME9" s="47"/>
      <c r="AMF9" s="47"/>
      <c r="AMG9" s="47"/>
      <c r="AMH9" s="47"/>
      <c r="AMI9" s="47"/>
      <c r="AMJ9" s="47"/>
    </row>
    <row r="10" s="44" customFormat="true" ht="15.75" hidden="false" customHeight="false" outlineLevel="0" collapsed="false">
      <c r="A10" s="50"/>
      <c r="B10" s="51"/>
      <c r="C10" s="52"/>
      <c r="D10" s="48" t="s">
        <v>212</v>
      </c>
      <c r="E10" s="57" t="n">
        <f aca="false">$C7*E8</f>
        <v>4580.2</v>
      </c>
      <c r="F10" s="57"/>
      <c r="G10" s="57"/>
      <c r="H10" s="57" t="n">
        <f aca="false">$C7*H8</f>
        <v>4580.2</v>
      </c>
      <c r="I10" s="57"/>
      <c r="J10" s="57"/>
      <c r="K10" s="57" t="n">
        <f aca="false">$C7*K8</f>
        <v>4580.2</v>
      </c>
      <c r="L10" s="57"/>
      <c r="M10" s="57"/>
      <c r="N10" s="54"/>
      <c r="O10" s="55"/>
      <c r="Q10" s="58"/>
      <c r="R10" s="58"/>
      <c r="AMB10" s="47"/>
      <c r="AMC10" s="47"/>
      <c r="AMD10" s="47"/>
      <c r="AME10" s="47"/>
      <c r="AMF10" s="47"/>
      <c r="AMG10" s="47"/>
      <c r="AMH10" s="47"/>
      <c r="AMI10" s="47"/>
      <c r="AMJ10" s="47"/>
    </row>
    <row r="11" s="44" customFormat="true" ht="15.75" hidden="false" customHeight="false" outlineLevel="0" collapsed="false">
      <c r="A11" s="50" t="s">
        <v>213</v>
      </c>
      <c r="B11" s="51" t="s">
        <v>214</v>
      </c>
      <c r="C11" s="52" t="n">
        <f aca="false">Orçamento!H10</f>
        <v>3368.8</v>
      </c>
      <c r="D11" s="48"/>
      <c r="E11" s="53"/>
      <c r="F11" s="53"/>
      <c r="G11" s="53"/>
      <c r="H11" s="53"/>
      <c r="I11" s="53"/>
      <c r="J11" s="53"/>
      <c r="K11" s="53"/>
      <c r="L11" s="53"/>
      <c r="M11" s="53"/>
      <c r="N11" s="54" t="n">
        <f aca="false">C11/$C$31</f>
        <v>0.0179745746845232</v>
      </c>
      <c r="O11" s="55" t="n">
        <f aca="false">O7+N11</f>
        <v>0.0912889420883939</v>
      </c>
      <c r="AMB11" s="47"/>
      <c r="AMC11" s="47"/>
      <c r="AMD11" s="47"/>
      <c r="AME11" s="47"/>
      <c r="AMF11" s="47"/>
      <c r="AMG11" s="47"/>
      <c r="AMH11" s="47"/>
      <c r="AMI11" s="47"/>
      <c r="AMJ11" s="47"/>
    </row>
    <row r="12" s="44" customFormat="true" ht="15.75" hidden="false" customHeight="false" outlineLevel="0" collapsed="false">
      <c r="A12" s="50"/>
      <c r="B12" s="51"/>
      <c r="C12" s="52"/>
      <c r="D12" s="48" t="s">
        <v>210</v>
      </c>
      <c r="E12" s="54" t="n">
        <v>1</v>
      </c>
      <c r="F12" s="54"/>
      <c r="G12" s="54"/>
      <c r="H12" s="54"/>
      <c r="I12" s="54"/>
      <c r="J12" s="54"/>
      <c r="K12" s="54"/>
      <c r="L12" s="54"/>
      <c r="M12" s="54"/>
      <c r="N12" s="54"/>
      <c r="O12" s="55"/>
      <c r="AMB12" s="47"/>
      <c r="AMC12" s="47"/>
      <c r="AMD12" s="47"/>
      <c r="AME12" s="47"/>
      <c r="AMF12" s="47"/>
      <c r="AMG12" s="47"/>
      <c r="AMH12" s="47"/>
      <c r="AMI12" s="47"/>
      <c r="AMJ12" s="47"/>
    </row>
    <row r="13" s="44" customFormat="true" ht="15.75" hidden="false" customHeight="false" outlineLevel="0" collapsed="false">
      <c r="A13" s="50"/>
      <c r="B13" s="51"/>
      <c r="C13" s="52"/>
      <c r="D13" s="48" t="s">
        <v>211</v>
      </c>
      <c r="E13" s="56"/>
      <c r="F13" s="56"/>
      <c r="G13" s="48"/>
      <c r="H13" s="48"/>
      <c r="I13" s="48"/>
      <c r="J13" s="48"/>
      <c r="K13" s="48"/>
      <c r="L13" s="48"/>
      <c r="M13" s="48"/>
      <c r="N13" s="54"/>
      <c r="O13" s="55"/>
      <c r="AMB13" s="47"/>
      <c r="AMC13" s="47"/>
      <c r="AMD13" s="47"/>
      <c r="AME13" s="47"/>
      <c r="AMF13" s="47"/>
      <c r="AMG13" s="47"/>
      <c r="AMH13" s="47"/>
      <c r="AMI13" s="47"/>
      <c r="AMJ13" s="47"/>
    </row>
    <row r="14" s="44" customFormat="true" ht="15.75" hidden="false" customHeight="false" outlineLevel="0" collapsed="false">
      <c r="A14" s="50"/>
      <c r="B14" s="51"/>
      <c r="C14" s="52"/>
      <c r="D14" s="48" t="s">
        <v>212</v>
      </c>
      <c r="E14" s="57" t="n">
        <f aca="false">$C11*E12</f>
        <v>3368.8</v>
      </c>
      <c r="F14" s="57"/>
      <c r="G14" s="57"/>
      <c r="H14" s="57" t="n">
        <f aca="false">$C11*H12</f>
        <v>0</v>
      </c>
      <c r="I14" s="57"/>
      <c r="J14" s="57"/>
      <c r="K14" s="57" t="n">
        <f aca="false">$C11*K12</f>
        <v>0</v>
      </c>
      <c r="L14" s="57"/>
      <c r="M14" s="57"/>
      <c r="N14" s="54"/>
      <c r="O14" s="55"/>
      <c r="Q14" s="58"/>
      <c r="R14" s="58"/>
      <c r="AMB14" s="47"/>
      <c r="AMC14" s="47"/>
      <c r="AMD14" s="47"/>
      <c r="AME14" s="47"/>
      <c r="AMF14" s="47"/>
      <c r="AMG14" s="47"/>
      <c r="AMH14" s="47"/>
      <c r="AMI14" s="47"/>
      <c r="AMJ14" s="47"/>
    </row>
    <row r="15" s="44" customFormat="true" ht="15.75" hidden="false" customHeight="false" outlineLevel="0" collapsed="false">
      <c r="A15" s="50" t="s">
        <v>215</v>
      </c>
      <c r="B15" s="51" t="s">
        <v>46</v>
      </c>
      <c r="C15" s="52" t="n">
        <f aca="false">Orçamento!H17</f>
        <v>53524.33</v>
      </c>
      <c r="D15" s="48"/>
      <c r="E15" s="53"/>
      <c r="F15" s="53"/>
      <c r="G15" s="53"/>
      <c r="H15" s="53"/>
      <c r="I15" s="53"/>
      <c r="J15" s="53"/>
      <c r="K15" s="53"/>
      <c r="L15" s="53"/>
      <c r="M15" s="53"/>
      <c r="N15" s="54" t="n">
        <f aca="false">C15/$C$31</f>
        <v>0.285584501016405</v>
      </c>
      <c r="O15" s="55" t="n">
        <f aca="false">O11+N15</f>
        <v>0.376873443104799</v>
      </c>
      <c r="AMB15" s="47"/>
      <c r="AMC15" s="47"/>
      <c r="AMD15" s="47"/>
      <c r="AME15" s="47"/>
      <c r="AMF15" s="47"/>
      <c r="AMG15" s="47"/>
      <c r="AMH15" s="47"/>
      <c r="AMI15" s="47"/>
      <c r="AMJ15" s="47"/>
    </row>
    <row r="16" s="44" customFormat="true" ht="15.75" hidden="false" customHeight="false" outlineLevel="0" collapsed="false">
      <c r="A16" s="50"/>
      <c r="B16" s="51"/>
      <c r="C16" s="52"/>
      <c r="D16" s="48" t="s">
        <v>210</v>
      </c>
      <c r="E16" s="54" t="n">
        <v>0.3</v>
      </c>
      <c r="F16" s="54"/>
      <c r="G16" s="54"/>
      <c r="H16" s="54" t="n">
        <v>0.5</v>
      </c>
      <c r="I16" s="54"/>
      <c r="J16" s="54"/>
      <c r="K16" s="54" t="n">
        <v>0.2</v>
      </c>
      <c r="L16" s="54"/>
      <c r="M16" s="54"/>
      <c r="N16" s="54"/>
      <c r="O16" s="55"/>
      <c r="AMB16" s="47"/>
      <c r="AMC16" s="47"/>
      <c r="AMD16" s="47"/>
      <c r="AME16" s="47"/>
      <c r="AMF16" s="47"/>
      <c r="AMG16" s="47"/>
      <c r="AMH16" s="47"/>
      <c r="AMI16" s="47"/>
      <c r="AMJ16" s="47"/>
    </row>
    <row r="17" s="44" customFormat="true" ht="15.75" hidden="false" customHeight="false" outlineLevel="0" collapsed="false">
      <c r="A17" s="50"/>
      <c r="B17" s="51"/>
      <c r="C17" s="52"/>
      <c r="D17" s="48" t="s">
        <v>211</v>
      </c>
      <c r="E17" s="48"/>
      <c r="F17" s="56"/>
      <c r="G17" s="56"/>
      <c r="H17" s="56"/>
      <c r="I17" s="56"/>
      <c r="J17" s="56"/>
      <c r="K17" s="56"/>
      <c r="L17" s="48"/>
      <c r="M17" s="48"/>
      <c r="N17" s="54"/>
      <c r="O17" s="55"/>
      <c r="AMB17" s="47"/>
      <c r="AMC17" s="47"/>
      <c r="AMD17" s="47"/>
      <c r="AME17" s="47"/>
      <c r="AMF17" s="47"/>
      <c r="AMG17" s="47"/>
      <c r="AMH17" s="47"/>
      <c r="AMI17" s="47"/>
      <c r="AMJ17" s="47"/>
    </row>
    <row r="18" s="44" customFormat="true" ht="15.75" hidden="false" customHeight="false" outlineLevel="0" collapsed="false">
      <c r="A18" s="50"/>
      <c r="B18" s="51"/>
      <c r="C18" s="52"/>
      <c r="D18" s="48" t="s">
        <v>212</v>
      </c>
      <c r="E18" s="57" t="n">
        <f aca="false">$C15*E16</f>
        <v>16057.299</v>
      </c>
      <c r="F18" s="57"/>
      <c r="G18" s="57"/>
      <c r="H18" s="57" t="n">
        <f aca="false">$C15*H16</f>
        <v>26762.165</v>
      </c>
      <c r="I18" s="57"/>
      <c r="J18" s="57"/>
      <c r="K18" s="57" t="n">
        <f aca="false">$C15*K16</f>
        <v>10704.866</v>
      </c>
      <c r="L18" s="57"/>
      <c r="M18" s="57"/>
      <c r="N18" s="54"/>
      <c r="O18" s="55"/>
      <c r="Q18" s="58"/>
      <c r="R18" s="58"/>
      <c r="AMB18" s="47"/>
      <c r="AMC18" s="47"/>
      <c r="AMD18" s="47"/>
      <c r="AME18" s="47"/>
      <c r="AMF18" s="47"/>
      <c r="AMG18" s="47"/>
      <c r="AMH18" s="47"/>
      <c r="AMI18" s="47"/>
      <c r="AMJ18" s="47"/>
    </row>
    <row r="19" s="44" customFormat="true" ht="15.75" hidden="false" customHeight="false" outlineLevel="0" collapsed="false">
      <c r="A19" s="50" t="s">
        <v>216</v>
      </c>
      <c r="B19" s="51" t="s">
        <v>51</v>
      </c>
      <c r="C19" s="52" t="n">
        <f aca="false">Orçamento!H19</f>
        <v>101942.42</v>
      </c>
      <c r="D19" s="48"/>
      <c r="E19" s="53"/>
      <c r="F19" s="53"/>
      <c r="G19" s="53"/>
      <c r="H19" s="53"/>
      <c r="I19" s="53"/>
      <c r="J19" s="53"/>
      <c r="K19" s="53"/>
      <c r="L19" s="53"/>
      <c r="M19" s="53"/>
      <c r="N19" s="54" t="n">
        <f aca="false">C19/$C$31</f>
        <v>0.543924139696935</v>
      </c>
      <c r="O19" s="55" t="n">
        <f aca="false">O15+N19</f>
        <v>0.920797582801734</v>
      </c>
      <c r="AMB19" s="47"/>
      <c r="AMC19" s="47"/>
      <c r="AMD19" s="47"/>
      <c r="AME19" s="47"/>
      <c r="AMF19" s="47"/>
      <c r="AMG19" s="47"/>
      <c r="AMH19" s="47"/>
      <c r="AMI19" s="47"/>
      <c r="AMJ19" s="47"/>
    </row>
    <row r="20" s="44" customFormat="true" ht="15.75" hidden="false" customHeight="false" outlineLevel="0" collapsed="false">
      <c r="A20" s="50"/>
      <c r="B20" s="51"/>
      <c r="C20" s="52"/>
      <c r="D20" s="48" t="s">
        <v>210</v>
      </c>
      <c r="E20" s="54" t="n">
        <v>0.2</v>
      </c>
      <c r="F20" s="54"/>
      <c r="G20" s="54"/>
      <c r="H20" s="54" t="n">
        <v>0.5</v>
      </c>
      <c r="I20" s="54"/>
      <c r="J20" s="54"/>
      <c r="K20" s="54" t="n">
        <v>0.3</v>
      </c>
      <c r="L20" s="54"/>
      <c r="M20" s="54"/>
      <c r="N20" s="54"/>
      <c r="O20" s="55"/>
      <c r="AMB20" s="47"/>
      <c r="AMC20" s="47"/>
      <c r="AMD20" s="47"/>
      <c r="AME20" s="47"/>
      <c r="AMF20" s="47"/>
      <c r="AMG20" s="47"/>
      <c r="AMH20" s="47"/>
      <c r="AMI20" s="47"/>
      <c r="AMJ20" s="47"/>
    </row>
    <row r="21" s="44" customFormat="true" ht="15.75" hidden="false" customHeight="false" outlineLevel="0" collapsed="false">
      <c r="A21" s="50"/>
      <c r="B21" s="51"/>
      <c r="C21" s="52"/>
      <c r="D21" s="48" t="s">
        <v>211</v>
      </c>
      <c r="E21" s="48"/>
      <c r="F21" s="56"/>
      <c r="G21" s="56"/>
      <c r="H21" s="56"/>
      <c r="I21" s="56"/>
      <c r="J21" s="56"/>
      <c r="K21" s="56"/>
      <c r="L21" s="56"/>
      <c r="M21" s="56"/>
      <c r="N21" s="54"/>
      <c r="O21" s="55"/>
      <c r="AMB21" s="47"/>
      <c r="AMC21" s="47"/>
      <c r="AMD21" s="47"/>
      <c r="AME21" s="47"/>
      <c r="AMF21" s="47"/>
      <c r="AMG21" s="47"/>
      <c r="AMH21" s="47"/>
      <c r="AMI21" s="47"/>
      <c r="AMJ21" s="47"/>
    </row>
    <row r="22" s="44" customFormat="true" ht="15.75" hidden="false" customHeight="false" outlineLevel="0" collapsed="false">
      <c r="A22" s="50"/>
      <c r="B22" s="51"/>
      <c r="C22" s="52"/>
      <c r="D22" s="48" t="s">
        <v>212</v>
      </c>
      <c r="E22" s="57" t="n">
        <f aca="false">$C19*E20</f>
        <v>20388.484</v>
      </c>
      <c r="F22" s="57"/>
      <c r="G22" s="57"/>
      <c r="H22" s="57" t="n">
        <f aca="false">$C19*H20</f>
        <v>50971.21</v>
      </c>
      <c r="I22" s="57"/>
      <c r="J22" s="57"/>
      <c r="K22" s="57" t="n">
        <f aca="false">$C19*K20</f>
        <v>30582.726</v>
      </c>
      <c r="L22" s="57"/>
      <c r="M22" s="57"/>
      <c r="N22" s="54"/>
      <c r="O22" s="55"/>
      <c r="Q22" s="58"/>
      <c r="R22" s="58"/>
      <c r="AMB22" s="47"/>
      <c r="AMC22" s="47"/>
      <c r="AMD22" s="47"/>
      <c r="AME22" s="47"/>
      <c r="AMF22" s="47"/>
      <c r="AMG22" s="47"/>
      <c r="AMH22" s="47"/>
      <c r="AMI22" s="47"/>
      <c r="AMJ22" s="47"/>
    </row>
    <row r="23" s="44" customFormat="true" ht="15.75" hidden="false" customHeight="false" outlineLevel="0" collapsed="false">
      <c r="A23" s="50" t="s">
        <v>217</v>
      </c>
      <c r="B23" s="51" t="s">
        <v>68</v>
      </c>
      <c r="C23" s="52" t="n">
        <f aca="false">Orçamento!H25</f>
        <v>13955.82</v>
      </c>
      <c r="D23" s="48"/>
      <c r="E23" s="53"/>
      <c r="F23" s="53"/>
      <c r="G23" s="53"/>
      <c r="H23" s="53"/>
      <c r="I23" s="53"/>
      <c r="J23" s="53"/>
      <c r="K23" s="53"/>
      <c r="L23" s="53"/>
      <c r="M23" s="53"/>
      <c r="N23" s="54" t="n">
        <f aca="false">C23/$C$31</f>
        <v>0.0744626955811455</v>
      </c>
      <c r="O23" s="55" t="n">
        <f aca="false">O19+N23</f>
        <v>0.995260278382879</v>
      </c>
      <c r="AMB23" s="47"/>
      <c r="AMC23" s="47"/>
      <c r="AMD23" s="47"/>
      <c r="AME23" s="47"/>
      <c r="AMF23" s="47"/>
      <c r="AMG23" s="47"/>
      <c r="AMH23" s="47"/>
      <c r="AMI23" s="47"/>
      <c r="AMJ23" s="47"/>
    </row>
    <row r="24" s="44" customFormat="true" ht="15.75" hidden="false" customHeight="false" outlineLevel="0" collapsed="false">
      <c r="A24" s="50"/>
      <c r="B24" s="51"/>
      <c r="C24" s="52"/>
      <c r="D24" s="48" t="s">
        <v>210</v>
      </c>
      <c r="E24" s="54" t="n">
        <v>0.85</v>
      </c>
      <c r="F24" s="54"/>
      <c r="G24" s="54"/>
      <c r="H24" s="54"/>
      <c r="I24" s="54"/>
      <c r="J24" s="54"/>
      <c r="K24" s="54" t="n">
        <v>0.15</v>
      </c>
      <c r="L24" s="54"/>
      <c r="M24" s="54"/>
      <c r="N24" s="54"/>
      <c r="O24" s="55"/>
      <c r="AMB24" s="47"/>
      <c r="AMC24" s="47"/>
      <c r="AMD24" s="47"/>
      <c r="AME24" s="47"/>
      <c r="AMF24" s="47"/>
      <c r="AMG24" s="47"/>
      <c r="AMH24" s="47"/>
      <c r="AMI24" s="47"/>
      <c r="AMJ24" s="47"/>
    </row>
    <row r="25" s="44" customFormat="true" ht="15.75" hidden="false" customHeight="false" outlineLevel="0" collapsed="false">
      <c r="A25" s="50"/>
      <c r="B25" s="51"/>
      <c r="C25" s="52"/>
      <c r="D25" s="48" t="s">
        <v>211</v>
      </c>
      <c r="E25" s="56"/>
      <c r="F25" s="56"/>
      <c r="G25" s="56"/>
      <c r="H25" s="48"/>
      <c r="I25" s="48"/>
      <c r="J25" s="48"/>
      <c r="K25" s="48"/>
      <c r="L25" s="56"/>
      <c r="M25" s="56"/>
      <c r="N25" s="54"/>
      <c r="O25" s="55"/>
      <c r="AMB25" s="47"/>
      <c r="AMC25" s="47"/>
      <c r="AMD25" s="47"/>
      <c r="AME25" s="47"/>
      <c r="AMF25" s="47"/>
      <c r="AMG25" s="47"/>
      <c r="AMH25" s="47"/>
      <c r="AMI25" s="47"/>
      <c r="AMJ25" s="47"/>
    </row>
    <row r="26" s="44" customFormat="true" ht="15.75" hidden="false" customHeight="false" outlineLevel="0" collapsed="false">
      <c r="A26" s="50"/>
      <c r="B26" s="51"/>
      <c r="C26" s="52"/>
      <c r="D26" s="48" t="s">
        <v>212</v>
      </c>
      <c r="E26" s="57" t="n">
        <f aca="false">$C23*E24</f>
        <v>11862.447</v>
      </c>
      <c r="F26" s="57"/>
      <c r="G26" s="57"/>
      <c r="H26" s="57" t="n">
        <f aca="false">$C23*H24</f>
        <v>0</v>
      </c>
      <c r="I26" s="57"/>
      <c r="J26" s="57"/>
      <c r="K26" s="57" t="n">
        <f aca="false">$C23*K24</f>
        <v>2093.373</v>
      </c>
      <c r="L26" s="57"/>
      <c r="M26" s="57"/>
      <c r="N26" s="54"/>
      <c r="O26" s="55"/>
      <c r="Q26" s="58"/>
      <c r="R26" s="58"/>
      <c r="AMB26" s="47"/>
      <c r="AMC26" s="47"/>
      <c r="AMD26" s="47"/>
      <c r="AME26" s="47"/>
      <c r="AMF26" s="47"/>
      <c r="AMG26" s="47"/>
      <c r="AMH26" s="47"/>
      <c r="AMI26" s="47"/>
      <c r="AMJ26" s="47"/>
    </row>
    <row r="27" s="44" customFormat="true" ht="15.75" hidden="false" customHeight="false" outlineLevel="0" collapsed="false">
      <c r="A27" s="50" t="s">
        <v>218</v>
      </c>
      <c r="B27" s="51" t="s">
        <v>82</v>
      </c>
      <c r="C27" s="52" t="n">
        <f aca="false">Orçamento!H30</f>
        <v>888.32</v>
      </c>
      <c r="D27" s="48"/>
      <c r="E27" s="53"/>
      <c r="F27" s="53"/>
      <c r="G27" s="53"/>
      <c r="H27" s="53"/>
      <c r="I27" s="53"/>
      <c r="J27" s="53"/>
      <c r="K27" s="53"/>
      <c r="L27" s="53"/>
      <c r="M27" s="53"/>
      <c r="N27" s="54" t="n">
        <f aca="false">C27/$C$31</f>
        <v>0.00473972161712054</v>
      </c>
      <c r="O27" s="55" t="n">
        <f aca="false">O23+N27</f>
        <v>1</v>
      </c>
    </row>
    <row r="28" s="44" customFormat="true" ht="15.75" hidden="false" customHeight="false" outlineLevel="0" collapsed="false">
      <c r="A28" s="50"/>
      <c r="B28" s="51"/>
      <c r="C28" s="52"/>
      <c r="D28" s="48" t="s">
        <v>210</v>
      </c>
      <c r="E28" s="54"/>
      <c r="F28" s="54"/>
      <c r="G28" s="54"/>
      <c r="H28" s="54"/>
      <c r="I28" s="54"/>
      <c r="J28" s="54"/>
      <c r="K28" s="54" t="n">
        <v>1</v>
      </c>
      <c r="L28" s="54"/>
      <c r="M28" s="54"/>
      <c r="N28" s="54"/>
      <c r="O28" s="55"/>
    </row>
    <row r="29" s="44" customFormat="true" ht="15.75" hidden="false" customHeight="false" outlineLevel="0" collapsed="false">
      <c r="A29" s="50"/>
      <c r="B29" s="51"/>
      <c r="C29" s="52"/>
      <c r="D29" s="48" t="s">
        <v>211</v>
      </c>
      <c r="E29" s="48"/>
      <c r="F29" s="48"/>
      <c r="G29" s="48"/>
      <c r="H29" s="48"/>
      <c r="I29" s="48"/>
      <c r="J29" s="48"/>
      <c r="K29" s="48"/>
      <c r="L29" s="56"/>
      <c r="M29" s="56"/>
      <c r="N29" s="54"/>
      <c r="O29" s="55"/>
    </row>
    <row r="30" s="44" customFormat="true" ht="15.75" hidden="false" customHeight="false" outlineLevel="0" collapsed="false">
      <c r="A30" s="50"/>
      <c r="B30" s="51"/>
      <c r="C30" s="52"/>
      <c r="D30" s="48" t="s">
        <v>212</v>
      </c>
      <c r="E30" s="57" t="n">
        <f aca="false">$C27*E28</f>
        <v>0</v>
      </c>
      <c r="F30" s="57"/>
      <c r="G30" s="57"/>
      <c r="H30" s="57" t="n">
        <f aca="false">$C27*H28</f>
        <v>0</v>
      </c>
      <c r="I30" s="57"/>
      <c r="J30" s="57"/>
      <c r="K30" s="57" t="n">
        <f aca="false">$C27*K28</f>
        <v>888.32</v>
      </c>
      <c r="L30" s="57"/>
      <c r="M30" s="57"/>
      <c r="N30" s="54"/>
      <c r="O30" s="55"/>
      <c r="Q30" s="58"/>
      <c r="R30" s="58"/>
    </row>
    <row r="31" s="44" customFormat="true" ht="15.75" hidden="false" customHeight="true" outlineLevel="0" collapsed="false">
      <c r="A31" s="59" t="s">
        <v>219</v>
      </c>
      <c r="B31" s="59"/>
      <c r="C31" s="60" t="n">
        <f aca="false">SUM(C7:C30)</f>
        <v>187420.29</v>
      </c>
      <c r="D31" s="60"/>
      <c r="E31" s="60" t="n">
        <f aca="false">E10+E14+E18+E22+E26+E30</f>
        <v>56257.23</v>
      </c>
      <c r="F31" s="60"/>
      <c r="G31" s="60"/>
      <c r="H31" s="60" t="n">
        <f aca="false">H10+H14+H18+H22+H26+H30</f>
        <v>82313.575</v>
      </c>
      <c r="I31" s="60"/>
      <c r="J31" s="60"/>
      <c r="K31" s="60" t="n">
        <f aca="false">K10+K14+K18+K22+K26+K30</f>
        <v>48849.485</v>
      </c>
      <c r="L31" s="60"/>
      <c r="M31" s="60"/>
      <c r="N31" s="61"/>
      <c r="O31" s="62"/>
    </row>
    <row r="32" s="44" customFormat="true" ht="15.75" hidden="false" customHeight="true" outlineLevel="0" collapsed="false">
      <c r="A32" s="50" t="s">
        <v>220</v>
      </c>
      <c r="B32" s="50"/>
      <c r="C32" s="63"/>
      <c r="D32" s="63"/>
      <c r="E32" s="63" t="n">
        <f aca="false">E31</f>
        <v>56257.23</v>
      </c>
      <c r="F32" s="63"/>
      <c r="G32" s="63"/>
      <c r="H32" s="63" t="n">
        <f aca="false">H31+E32</f>
        <v>138570.805</v>
      </c>
      <c r="I32" s="63"/>
      <c r="J32" s="63"/>
      <c r="K32" s="63" t="n">
        <f aca="false">K31+H32</f>
        <v>187420.29</v>
      </c>
      <c r="L32" s="63"/>
      <c r="M32" s="63"/>
      <c r="N32" s="61"/>
      <c r="O32" s="62"/>
    </row>
    <row r="33" s="44" customFormat="true" ht="15.75" hidden="false" customHeight="true" outlineLevel="0" collapsed="false">
      <c r="A33" s="59" t="s">
        <v>221</v>
      </c>
      <c r="B33" s="59"/>
      <c r="C33" s="60" t="n">
        <f aca="false">C31*(1.25)</f>
        <v>234275.3625</v>
      </c>
      <c r="D33" s="60"/>
      <c r="E33" s="60" t="n">
        <f aca="false">E31*(1.25)</f>
        <v>70321.5375</v>
      </c>
      <c r="F33" s="60"/>
      <c r="G33" s="60"/>
      <c r="H33" s="60" t="n">
        <f aca="false">H31*(1.25)</f>
        <v>102891.96875</v>
      </c>
      <c r="I33" s="60"/>
      <c r="J33" s="60"/>
      <c r="K33" s="60" t="n">
        <f aca="false">K31*(1.25)</f>
        <v>61061.85625</v>
      </c>
      <c r="L33" s="60"/>
      <c r="M33" s="60"/>
      <c r="N33" s="64"/>
      <c r="O33" s="62"/>
    </row>
    <row r="34" s="44" customFormat="true" ht="15.75" hidden="false" customHeight="true" outlineLevel="0" collapsed="false">
      <c r="A34" s="50" t="s">
        <v>222</v>
      </c>
      <c r="B34" s="50"/>
      <c r="C34" s="63"/>
      <c r="D34" s="63"/>
      <c r="E34" s="63" t="n">
        <f aca="false">E33</f>
        <v>70321.5375</v>
      </c>
      <c r="F34" s="63"/>
      <c r="G34" s="63"/>
      <c r="H34" s="63" t="n">
        <f aca="false">H33+E34</f>
        <v>173213.50625</v>
      </c>
      <c r="I34" s="63"/>
      <c r="J34" s="63"/>
      <c r="K34" s="63" t="n">
        <f aca="false">K33+H34</f>
        <v>234275.3625</v>
      </c>
      <c r="L34" s="63"/>
      <c r="M34" s="63"/>
      <c r="N34" s="64"/>
      <c r="O34" s="62"/>
    </row>
  </sheetData>
  <mergeCells count="84">
    <mergeCell ref="A1:M1"/>
    <mergeCell ref="N1:O4"/>
    <mergeCell ref="A2:M2"/>
    <mergeCell ref="A3:M3"/>
    <mergeCell ref="A4:M4"/>
    <mergeCell ref="A5:A6"/>
    <mergeCell ref="B5:B6"/>
    <mergeCell ref="C5:C6"/>
    <mergeCell ref="D5:M5"/>
    <mergeCell ref="N5:N6"/>
    <mergeCell ref="O5:O6"/>
    <mergeCell ref="E6:G6"/>
    <mergeCell ref="H6:J6"/>
    <mergeCell ref="K6:M6"/>
    <mergeCell ref="E7:G7"/>
    <mergeCell ref="H7:J7"/>
    <mergeCell ref="K7:M7"/>
    <mergeCell ref="E8:G8"/>
    <mergeCell ref="H8:J8"/>
    <mergeCell ref="K8:M8"/>
    <mergeCell ref="E10:G10"/>
    <mergeCell ref="H10:J10"/>
    <mergeCell ref="K10:M10"/>
    <mergeCell ref="E11:G11"/>
    <mergeCell ref="H11:J11"/>
    <mergeCell ref="K11:M11"/>
    <mergeCell ref="E12:G12"/>
    <mergeCell ref="H12:J12"/>
    <mergeCell ref="K12:M12"/>
    <mergeCell ref="E14:G14"/>
    <mergeCell ref="H14:J14"/>
    <mergeCell ref="K14:M14"/>
    <mergeCell ref="E15:G15"/>
    <mergeCell ref="H15:J15"/>
    <mergeCell ref="K15:M15"/>
    <mergeCell ref="E16:G16"/>
    <mergeCell ref="H16:J16"/>
    <mergeCell ref="K16:M16"/>
    <mergeCell ref="E18:G18"/>
    <mergeCell ref="H18:J18"/>
    <mergeCell ref="K18:M18"/>
    <mergeCell ref="E19:G19"/>
    <mergeCell ref="H19:J19"/>
    <mergeCell ref="K19:M19"/>
    <mergeCell ref="E20:G20"/>
    <mergeCell ref="H20:J20"/>
    <mergeCell ref="K20:M20"/>
    <mergeCell ref="E22:G22"/>
    <mergeCell ref="H22:J22"/>
    <mergeCell ref="K22:M22"/>
    <mergeCell ref="E23:G23"/>
    <mergeCell ref="H23:J23"/>
    <mergeCell ref="K23:M23"/>
    <mergeCell ref="E24:G24"/>
    <mergeCell ref="H24:J24"/>
    <mergeCell ref="K24:M24"/>
    <mergeCell ref="E26:G26"/>
    <mergeCell ref="H26:J26"/>
    <mergeCell ref="K26:M26"/>
    <mergeCell ref="E27:G27"/>
    <mergeCell ref="H27:J27"/>
    <mergeCell ref="K27:M27"/>
    <mergeCell ref="E28:G28"/>
    <mergeCell ref="H28:J28"/>
    <mergeCell ref="K28:M28"/>
    <mergeCell ref="E30:G30"/>
    <mergeCell ref="H30:J30"/>
    <mergeCell ref="K30:M30"/>
    <mergeCell ref="A31:B31"/>
    <mergeCell ref="E31:G31"/>
    <mergeCell ref="H31:J31"/>
    <mergeCell ref="K31:M31"/>
    <mergeCell ref="A32:B32"/>
    <mergeCell ref="E32:G32"/>
    <mergeCell ref="H32:J32"/>
    <mergeCell ref="K32:M32"/>
    <mergeCell ref="A33:B33"/>
    <mergeCell ref="E33:G33"/>
    <mergeCell ref="H33:J33"/>
    <mergeCell ref="K33:M33"/>
    <mergeCell ref="A34:B34"/>
    <mergeCell ref="E34:G34"/>
    <mergeCell ref="H34:J34"/>
    <mergeCell ref="K34:M34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0" pageOrder="overThenDown" orientation="landscape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38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A5" activeCellId="0" sqref="A5"/>
    </sheetView>
  </sheetViews>
  <sheetFormatPr defaultRowHeight="15" zeroHeight="false" outlineLevelRow="0" outlineLevelCol="0"/>
  <cols>
    <col collapsed="false" customWidth="true" hidden="false" outlineLevel="0" max="1" min="1" style="65" width="18.6"/>
    <col collapsed="false" customWidth="true" hidden="false" outlineLevel="0" max="2" min="2" style="65" width="27"/>
    <col collapsed="false" customWidth="true" hidden="false" outlineLevel="0" max="3" min="3" style="65" width="8.79"/>
    <col collapsed="false" customWidth="true" hidden="false" outlineLevel="0" max="4" min="4" style="65" width="8.09"/>
    <col collapsed="false" customWidth="true" hidden="false" outlineLevel="0" max="5" min="5" style="65" width="29"/>
    <col collapsed="false" customWidth="true" hidden="false" outlineLevel="0" max="256" min="6" style="65" width="8.09"/>
    <col collapsed="false" customWidth="true" hidden="false" outlineLevel="0" max="257" min="257" style="65" width="18.6"/>
    <col collapsed="false" customWidth="true" hidden="false" outlineLevel="0" max="258" min="258" style="65" width="27"/>
    <col collapsed="false" customWidth="true" hidden="false" outlineLevel="0" max="259" min="259" style="65" width="8.79"/>
    <col collapsed="false" customWidth="true" hidden="false" outlineLevel="0" max="260" min="260" style="65" width="8.09"/>
    <col collapsed="false" customWidth="true" hidden="false" outlineLevel="0" max="261" min="261" style="65" width="29"/>
    <col collapsed="false" customWidth="true" hidden="false" outlineLevel="0" max="512" min="262" style="65" width="8.09"/>
    <col collapsed="false" customWidth="true" hidden="false" outlineLevel="0" max="513" min="513" style="65" width="18.6"/>
    <col collapsed="false" customWidth="true" hidden="false" outlineLevel="0" max="514" min="514" style="65" width="27"/>
    <col collapsed="false" customWidth="true" hidden="false" outlineLevel="0" max="515" min="515" style="65" width="8.79"/>
    <col collapsed="false" customWidth="true" hidden="false" outlineLevel="0" max="516" min="516" style="65" width="8.09"/>
    <col collapsed="false" customWidth="true" hidden="false" outlineLevel="0" max="517" min="517" style="65" width="29"/>
    <col collapsed="false" customWidth="true" hidden="false" outlineLevel="0" max="768" min="518" style="65" width="8.09"/>
    <col collapsed="false" customWidth="true" hidden="false" outlineLevel="0" max="769" min="769" style="65" width="18.6"/>
    <col collapsed="false" customWidth="true" hidden="false" outlineLevel="0" max="770" min="770" style="65" width="27"/>
    <col collapsed="false" customWidth="true" hidden="false" outlineLevel="0" max="771" min="771" style="65" width="8.79"/>
    <col collapsed="false" customWidth="true" hidden="false" outlineLevel="0" max="772" min="772" style="65" width="8.09"/>
    <col collapsed="false" customWidth="true" hidden="false" outlineLevel="0" max="773" min="773" style="65" width="29"/>
    <col collapsed="false" customWidth="true" hidden="false" outlineLevel="0" max="1025" min="774" style="65" width="8.09"/>
  </cols>
  <sheetData>
    <row r="1" customFormat="false" ht="18" hidden="false" customHeight="false" outlineLevel="0" collapsed="false">
      <c r="A1" s="66" t="s">
        <v>0</v>
      </c>
      <c r="B1" s="66"/>
      <c r="C1" s="66"/>
    </row>
    <row r="2" customFormat="false" ht="18" hidden="false" customHeight="true" outlineLevel="0" collapsed="false">
      <c r="A2" s="67" t="s">
        <v>1</v>
      </c>
      <c r="B2" s="67"/>
      <c r="C2" s="67"/>
    </row>
    <row r="3" customFormat="false" ht="18" hidden="false" customHeight="true" outlineLevel="0" collapsed="false">
      <c r="A3" s="67" t="s">
        <v>2</v>
      </c>
      <c r="B3" s="67"/>
      <c r="C3" s="67"/>
    </row>
    <row r="4" customFormat="false" ht="15.75" hidden="false" customHeight="true" outlineLevel="0" collapsed="false">
      <c r="A4" s="68" t="s">
        <v>223</v>
      </c>
      <c r="B4" s="68"/>
      <c r="C4" s="68"/>
    </row>
    <row r="5" customFormat="false" ht="15" hidden="false" customHeight="false" outlineLevel="0" collapsed="false">
      <c r="A5" s="69"/>
      <c r="B5" s="69"/>
      <c r="C5" s="69"/>
    </row>
    <row r="6" customFormat="false" ht="15" hidden="false" customHeight="true" outlineLevel="0" collapsed="false">
      <c r="A6" s="70" t="s">
        <v>224</v>
      </c>
      <c r="B6" s="70"/>
      <c r="C6" s="70"/>
    </row>
    <row r="7" customFormat="false" ht="15" hidden="false" customHeight="false" outlineLevel="0" collapsed="false">
      <c r="A7" s="69"/>
      <c r="B7" s="69"/>
      <c r="C7" s="69"/>
    </row>
    <row r="8" customFormat="false" ht="16.5" hidden="false" customHeight="false" outlineLevel="0" collapsed="false">
      <c r="A8" s="71"/>
      <c r="B8" s="72" t="s">
        <v>204</v>
      </c>
      <c r="C8" s="72" t="s">
        <v>225</v>
      </c>
    </row>
    <row r="9" customFormat="false" ht="15.75" hidden="false" customHeight="false" outlineLevel="0" collapsed="false">
      <c r="A9" s="73" t="s">
        <v>226</v>
      </c>
      <c r="B9" s="74" t="s">
        <v>227</v>
      </c>
      <c r="C9" s="73" t="n">
        <v>0.055</v>
      </c>
    </row>
    <row r="10" customFormat="false" ht="15" hidden="false" customHeight="false" outlineLevel="0" collapsed="false">
      <c r="A10" s="73" t="s">
        <v>188</v>
      </c>
      <c r="B10" s="74" t="s">
        <v>228</v>
      </c>
      <c r="C10" s="73" t="n">
        <v>0.0779</v>
      </c>
    </row>
    <row r="11" customFormat="false" ht="15" hidden="false" customHeight="false" outlineLevel="0" collapsed="false">
      <c r="A11" s="73" t="s">
        <v>229</v>
      </c>
      <c r="B11" s="74" t="s">
        <v>230</v>
      </c>
      <c r="C11" s="73" t="n">
        <f aca="false">0.1415/12</f>
        <v>0.0117916666666667</v>
      </c>
    </row>
    <row r="12" customFormat="false" ht="15" hidden="false" customHeight="false" outlineLevel="0" collapsed="false">
      <c r="A12" s="73"/>
      <c r="B12" s="74" t="s">
        <v>231</v>
      </c>
      <c r="C12" s="73" t="n">
        <f aca="false">SUM(C13:C15)</f>
        <v>0.0207</v>
      </c>
    </row>
    <row r="13" customFormat="false" ht="15" hidden="false" customHeight="false" outlineLevel="0" collapsed="false">
      <c r="A13" s="73" t="s">
        <v>232</v>
      </c>
      <c r="B13" s="74" t="s">
        <v>233</v>
      </c>
      <c r="C13" s="73" t="n">
        <v>0.004</v>
      </c>
    </row>
    <row r="14" customFormat="false" ht="15" hidden="false" customHeight="false" outlineLevel="0" collapsed="false">
      <c r="A14" s="73" t="s">
        <v>234</v>
      </c>
      <c r="B14" s="74" t="s">
        <v>235</v>
      </c>
      <c r="C14" s="73" t="n">
        <v>0.004</v>
      </c>
    </row>
    <row r="15" customFormat="false" ht="15" hidden="false" customHeight="false" outlineLevel="0" collapsed="false">
      <c r="A15" s="73" t="s">
        <v>236</v>
      </c>
      <c r="B15" s="74" t="s">
        <v>237</v>
      </c>
      <c r="C15" s="73" t="n">
        <v>0.0127</v>
      </c>
    </row>
    <row r="16" customFormat="false" ht="15" hidden="false" customHeight="false" outlineLevel="0" collapsed="false">
      <c r="A16" s="73" t="s">
        <v>238</v>
      </c>
      <c r="B16" s="75" t="s">
        <v>239</v>
      </c>
      <c r="C16" s="73" t="n">
        <f aca="false">SUM(C17:C20)</f>
        <v>0.0615</v>
      </c>
    </row>
    <row r="17" customFormat="false" ht="15" hidden="false" customHeight="false" outlineLevel="0" collapsed="false">
      <c r="A17" s="73"/>
      <c r="B17" s="76" t="s">
        <v>240</v>
      </c>
      <c r="C17" s="73" t="n">
        <v>0.025</v>
      </c>
    </row>
    <row r="18" customFormat="false" ht="15" hidden="false" customHeight="false" outlineLevel="0" collapsed="false">
      <c r="A18" s="73"/>
      <c r="B18" s="76" t="s">
        <v>241</v>
      </c>
      <c r="C18" s="73" t="n">
        <v>0.0065</v>
      </c>
    </row>
    <row r="19" customFormat="false" ht="15" hidden="false" customHeight="false" outlineLevel="0" collapsed="false">
      <c r="A19" s="73"/>
      <c r="B19" s="76" t="s">
        <v>242</v>
      </c>
      <c r="C19" s="73" t="n">
        <v>0.03</v>
      </c>
    </row>
    <row r="20" customFormat="false" ht="15" hidden="false" customHeight="false" outlineLevel="0" collapsed="false">
      <c r="A20" s="73"/>
      <c r="B20" s="76" t="s">
        <v>243</v>
      </c>
      <c r="C20" s="73" t="n">
        <v>0</v>
      </c>
    </row>
    <row r="21" customFormat="false" ht="16.5" hidden="false" customHeight="false" outlineLevel="0" collapsed="false">
      <c r="A21" s="77"/>
      <c r="B21" s="78" t="s">
        <v>244</v>
      </c>
      <c r="C21" s="77" t="n">
        <f aca="false">(((1+(C9+C12))*(1+C11)*(1+C10)/(1-C16))-1)</f>
        <v>0.25004734414358</v>
      </c>
    </row>
    <row r="22" customFormat="false" ht="16.5" hidden="false" customHeight="false" outlineLevel="0" collapsed="false">
      <c r="A22" s="79"/>
      <c r="B22" s="79"/>
      <c r="C22" s="79"/>
    </row>
    <row r="28" customFormat="false" ht="15.75" hidden="false" customHeight="false" outlineLevel="0" collapsed="false">
      <c r="A28" s="80" t="s">
        <v>245</v>
      </c>
    </row>
    <row r="29" customFormat="false" ht="15" hidden="false" customHeight="true" outlineLevel="0" collapsed="false">
      <c r="A29" s="81" t="s">
        <v>246</v>
      </c>
      <c r="B29" s="81"/>
      <c r="C29" s="81"/>
    </row>
    <row r="30" customFormat="false" ht="15" hidden="false" customHeight="true" outlineLevel="0" collapsed="false">
      <c r="A30" s="81" t="s">
        <v>247</v>
      </c>
      <c r="B30" s="81"/>
      <c r="C30" s="81"/>
    </row>
    <row r="31" customFormat="false" ht="15" hidden="false" customHeight="true" outlineLevel="0" collapsed="false">
      <c r="A31" s="81" t="s">
        <v>248</v>
      </c>
      <c r="B31" s="81"/>
      <c r="C31" s="81"/>
    </row>
    <row r="32" customFormat="false" ht="15" hidden="false" customHeight="true" outlineLevel="0" collapsed="false">
      <c r="A32" s="81" t="s">
        <v>249</v>
      </c>
      <c r="B32" s="81"/>
      <c r="C32" s="81"/>
    </row>
    <row r="33" customFormat="false" ht="15" hidden="false" customHeight="true" outlineLevel="0" collapsed="false">
      <c r="A33" s="81" t="s">
        <v>250</v>
      </c>
      <c r="B33" s="81"/>
      <c r="C33" s="81"/>
    </row>
    <row r="34" customFormat="false" ht="15" hidden="false" customHeight="true" outlineLevel="0" collapsed="false">
      <c r="A34" s="81" t="s">
        <v>251</v>
      </c>
      <c r="B34" s="81"/>
      <c r="C34" s="81"/>
    </row>
    <row r="35" customFormat="false" ht="15" hidden="false" customHeight="true" outlineLevel="0" collapsed="false">
      <c r="A35" s="81" t="s">
        <v>252</v>
      </c>
      <c r="B35" s="81"/>
      <c r="C35" s="81"/>
    </row>
    <row r="36" customFormat="false" ht="39.75" hidden="false" customHeight="true" outlineLevel="0" collapsed="false">
      <c r="A36" s="82" t="s">
        <v>253</v>
      </c>
      <c r="B36" s="82"/>
      <c r="C36" s="82"/>
    </row>
    <row r="37" customFormat="false" ht="15" hidden="false" customHeight="false" outlineLevel="0" collapsed="false">
      <c r="A37" s="83" t="s">
        <v>254</v>
      </c>
      <c r="B37" s="83"/>
      <c r="C37" s="83"/>
    </row>
    <row r="38" customFormat="false" ht="29.25" hidden="false" customHeight="true" outlineLevel="0" collapsed="false">
      <c r="A38" s="84" t="s">
        <v>255</v>
      </c>
      <c r="B38" s="84"/>
      <c r="C38" s="84"/>
    </row>
  </sheetData>
  <mergeCells count="17">
    <mergeCell ref="A1:C1"/>
    <mergeCell ref="A2:C2"/>
    <mergeCell ref="A3:C3"/>
    <mergeCell ref="A4:C4"/>
    <mergeCell ref="A5:C5"/>
    <mergeCell ref="A6:C6"/>
    <mergeCell ref="A7:C7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2.75" zeroHeight="false" outlineLevelRow="0" outlineLevelCol="0"/>
  <cols>
    <col collapsed="false" customWidth="true" hidden="false" outlineLevel="0" max="1" min="1" style="85" width="8.09"/>
    <col collapsed="false" customWidth="true" hidden="false" outlineLevel="0" max="2" min="2" style="85" width="48.1"/>
    <col collapsed="false" customWidth="true" hidden="false" outlineLevel="0" max="3" min="3" style="85" width="9.8"/>
    <col collapsed="false" customWidth="true" hidden="false" outlineLevel="0" max="257" min="4" style="85" width="8.09"/>
    <col collapsed="false" customWidth="true" hidden="false" outlineLevel="0" max="258" min="258" style="85" width="48.1"/>
    <col collapsed="false" customWidth="true" hidden="false" outlineLevel="0" max="259" min="259" style="85" width="9.8"/>
    <col collapsed="false" customWidth="true" hidden="false" outlineLevel="0" max="513" min="260" style="85" width="8.09"/>
    <col collapsed="false" customWidth="true" hidden="false" outlineLevel="0" max="514" min="514" style="85" width="48.1"/>
    <col collapsed="false" customWidth="true" hidden="false" outlineLevel="0" max="515" min="515" style="85" width="9.8"/>
    <col collapsed="false" customWidth="true" hidden="false" outlineLevel="0" max="769" min="516" style="85" width="8.09"/>
    <col collapsed="false" customWidth="true" hidden="false" outlineLevel="0" max="770" min="770" style="85" width="48.1"/>
    <col collapsed="false" customWidth="true" hidden="false" outlineLevel="0" max="771" min="771" style="85" width="9.8"/>
    <col collapsed="false" customWidth="true" hidden="false" outlineLevel="0" max="1025" min="772" style="85" width="8.09"/>
  </cols>
  <sheetData>
    <row r="1" customFormat="false" ht="15.75" hidden="false" customHeight="true" outlineLevel="0" collapsed="false">
      <c r="A1" s="66" t="s">
        <v>0</v>
      </c>
      <c r="B1" s="66"/>
      <c r="C1" s="66"/>
    </row>
    <row r="2" customFormat="false" ht="17.65" hidden="false" customHeight="true" outlineLevel="0" collapsed="false">
      <c r="A2" s="67" t="s">
        <v>1</v>
      </c>
      <c r="B2" s="67"/>
      <c r="C2" s="67"/>
    </row>
    <row r="3" customFormat="false" ht="15.75" hidden="false" customHeight="true" outlineLevel="0" collapsed="false">
      <c r="A3" s="67" t="s">
        <v>2</v>
      </c>
      <c r="B3" s="67"/>
      <c r="C3" s="67"/>
    </row>
    <row r="4" customFormat="false" ht="15.75" hidden="false" customHeight="true" outlineLevel="0" collapsed="false">
      <c r="A4" s="68" t="s">
        <v>256</v>
      </c>
      <c r="B4" s="68"/>
      <c r="C4" s="68"/>
    </row>
    <row r="5" customFormat="false" ht="15" hidden="false" customHeight="false" outlineLevel="0" collapsed="false">
      <c r="A5" s="86"/>
      <c r="B5" s="86"/>
      <c r="C5" s="86"/>
    </row>
    <row r="6" customFormat="false" ht="17.65" hidden="false" customHeight="true" outlineLevel="0" collapsed="false">
      <c r="A6" s="87" t="s">
        <v>257</v>
      </c>
      <c r="B6" s="87"/>
      <c r="C6" s="87"/>
    </row>
    <row r="7" customFormat="false" ht="17.65" hidden="false" customHeight="true" outlineLevel="0" collapsed="false">
      <c r="A7" s="88" t="s">
        <v>258</v>
      </c>
      <c r="B7" s="88"/>
      <c r="C7" s="88"/>
    </row>
    <row r="8" customFormat="false" ht="19.5" hidden="false" customHeight="true" outlineLevel="0" collapsed="false">
      <c r="A8" s="89" t="s">
        <v>259</v>
      </c>
      <c r="B8" s="90" t="s">
        <v>204</v>
      </c>
      <c r="C8" s="91" t="s">
        <v>260</v>
      </c>
    </row>
    <row r="9" customFormat="false" ht="17.25" hidden="false" customHeight="true" outlineLevel="0" collapsed="false">
      <c r="A9" s="89"/>
      <c r="B9" s="90"/>
      <c r="C9" s="91"/>
    </row>
    <row r="10" customFormat="false" ht="17.65" hidden="false" customHeight="true" outlineLevel="0" collapsed="false">
      <c r="A10" s="92" t="s">
        <v>261</v>
      </c>
      <c r="B10" s="92"/>
      <c r="C10" s="92"/>
    </row>
    <row r="11" customFormat="false" ht="15" hidden="false" customHeight="false" outlineLevel="0" collapsed="false">
      <c r="A11" s="93" t="s">
        <v>262</v>
      </c>
      <c r="B11" s="94" t="s">
        <v>263</v>
      </c>
      <c r="C11" s="95" t="n">
        <v>0.2</v>
      </c>
    </row>
    <row r="12" customFormat="false" ht="15" hidden="false" customHeight="false" outlineLevel="0" collapsed="false">
      <c r="A12" s="96" t="s">
        <v>264</v>
      </c>
      <c r="B12" s="97" t="s">
        <v>265</v>
      </c>
      <c r="C12" s="98" t="n">
        <v>0.015</v>
      </c>
    </row>
    <row r="13" customFormat="false" ht="15" hidden="false" customHeight="false" outlineLevel="0" collapsed="false">
      <c r="A13" s="93" t="s">
        <v>266</v>
      </c>
      <c r="B13" s="94" t="s">
        <v>267</v>
      </c>
      <c r="C13" s="95" t="n">
        <v>0.01</v>
      </c>
    </row>
    <row r="14" customFormat="false" ht="15" hidden="false" customHeight="false" outlineLevel="0" collapsed="false">
      <c r="A14" s="96" t="s">
        <v>268</v>
      </c>
      <c r="B14" s="97" t="s">
        <v>269</v>
      </c>
      <c r="C14" s="98" t="n">
        <v>0.002</v>
      </c>
    </row>
    <row r="15" customFormat="false" ht="15" hidden="false" customHeight="false" outlineLevel="0" collapsed="false">
      <c r="A15" s="93" t="s">
        <v>270</v>
      </c>
      <c r="B15" s="94" t="s">
        <v>271</v>
      </c>
      <c r="C15" s="95" t="n">
        <v>0.006</v>
      </c>
    </row>
    <row r="16" customFormat="false" ht="15" hidden="false" customHeight="false" outlineLevel="0" collapsed="false">
      <c r="A16" s="96" t="s">
        <v>272</v>
      </c>
      <c r="B16" s="97" t="s">
        <v>273</v>
      </c>
      <c r="C16" s="98" t="n">
        <v>0.025</v>
      </c>
    </row>
    <row r="17" customFormat="false" ht="15" hidden="false" customHeight="false" outlineLevel="0" collapsed="false">
      <c r="A17" s="93" t="s">
        <v>274</v>
      </c>
      <c r="B17" s="94" t="s">
        <v>275</v>
      </c>
      <c r="C17" s="95" t="n">
        <v>0.03</v>
      </c>
    </row>
    <row r="18" customFormat="false" ht="15" hidden="false" customHeight="false" outlineLevel="0" collapsed="false">
      <c r="A18" s="96" t="s">
        <v>276</v>
      </c>
      <c r="B18" s="97" t="s">
        <v>277</v>
      </c>
      <c r="C18" s="98" t="n">
        <v>0.08</v>
      </c>
    </row>
    <row r="19" customFormat="false" ht="15" hidden="false" customHeight="false" outlineLevel="0" collapsed="false">
      <c r="A19" s="93" t="s">
        <v>278</v>
      </c>
      <c r="B19" s="94" t="s">
        <v>279</v>
      </c>
      <c r="C19" s="95" t="n">
        <v>0</v>
      </c>
    </row>
    <row r="20" customFormat="false" ht="15.75" hidden="false" customHeight="false" outlineLevel="0" collapsed="false">
      <c r="A20" s="99" t="s">
        <v>280</v>
      </c>
      <c r="B20" s="99" t="s">
        <v>281</v>
      </c>
      <c r="C20" s="100" t="n">
        <f aca="false">SUM(C11:C19)</f>
        <v>0.368</v>
      </c>
    </row>
    <row r="21" customFormat="false" ht="17.65" hidden="false" customHeight="true" outlineLevel="0" collapsed="false">
      <c r="A21" s="92" t="s">
        <v>282</v>
      </c>
      <c r="B21" s="92"/>
      <c r="C21" s="92"/>
    </row>
    <row r="22" customFormat="false" ht="15" hidden="false" customHeight="false" outlineLevel="0" collapsed="false">
      <c r="A22" s="93" t="s">
        <v>283</v>
      </c>
      <c r="B22" s="94" t="s">
        <v>284</v>
      </c>
      <c r="C22" s="95" t="n">
        <v>0.1802</v>
      </c>
    </row>
    <row r="23" customFormat="false" ht="15" hidden="false" customHeight="false" outlineLevel="0" collapsed="false">
      <c r="A23" s="96" t="s">
        <v>285</v>
      </c>
      <c r="B23" s="97" t="s">
        <v>286</v>
      </c>
      <c r="C23" s="98" t="n">
        <v>0.0431</v>
      </c>
    </row>
    <row r="24" customFormat="false" ht="15" hidden="false" customHeight="false" outlineLevel="0" collapsed="false">
      <c r="A24" s="93" t="s">
        <v>287</v>
      </c>
      <c r="B24" s="94" t="s">
        <v>288</v>
      </c>
      <c r="C24" s="95" t="n">
        <v>0.009</v>
      </c>
    </row>
    <row r="25" customFormat="false" ht="15" hidden="false" customHeight="false" outlineLevel="0" collapsed="false">
      <c r="A25" s="96" t="s">
        <v>289</v>
      </c>
      <c r="B25" s="97" t="s">
        <v>290</v>
      </c>
      <c r="C25" s="98" t="n">
        <v>0.1079</v>
      </c>
    </row>
    <row r="26" customFormat="false" ht="15" hidden="false" customHeight="false" outlineLevel="0" collapsed="false">
      <c r="A26" s="93" t="s">
        <v>291</v>
      </c>
      <c r="B26" s="94" t="s">
        <v>292</v>
      </c>
      <c r="C26" s="95" t="n">
        <v>0.0007</v>
      </c>
    </row>
    <row r="27" customFormat="false" ht="15" hidden="false" customHeight="false" outlineLevel="0" collapsed="false">
      <c r="A27" s="96" t="s">
        <v>293</v>
      </c>
      <c r="B27" s="97" t="s">
        <v>294</v>
      </c>
      <c r="C27" s="98" t="n">
        <v>0.0072</v>
      </c>
    </row>
    <row r="28" customFormat="false" ht="15" hidden="false" customHeight="false" outlineLevel="0" collapsed="false">
      <c r="A28" s="93" t="s">
        <v>295</v>
      </c>
      <c r="B28" s="94" t="s">
        <v>296</v>
      </c>
      <c r="C28" s="95" t="n">
        <v>0.0198</v>
      </c>
    </row>
    <row r="29" customFormat="false" ht="15" hidden="false" customHeight="false" outlineLevel="0" collapsed="false">
      <c r="A29" s="96" t="s">
        <v>297</v>
      </c>
      <c r="B29" s="97" t="s">
        <v>298</v>
      </c>
      <c r="C29" s="98" t="n">
        <v>0.0011</v>
      </c>
    </row>
    <row r="30" customFormat="false" ht="15" hidden="false" customHeight="false" outlineLevel="0" collapsed="false">
      <c r="A30" s="93" t="s">
        <v>299</v>
      </c>
      <c r="B30" s="94" t="s">
        <v>300</v>
      </c>
      <c r="C30" s="95" t="n">
        <v>0.1386</v>
      </c>
    </row>
    <row r="31" customFormat="false" ht="15" hidden="false" customHeight="false" outlineLevel="0" collapsed="false">
      <c r="A31" s="96" t="s">
        <v>301</v>
      </c>
      <c r="B31" s="97" t="s">
        <v>302</v>
      </c>
      <c r="C31" s="98" t="n">
        <v>0.0003</v>
      </c>
    </row>
    <row r="32" customFormat="false" ht="15.75" hidden="false" customHeight="false" outlineLevel="0" collapsed="false">
      <c r="A32" s="101" t="s">
        <v>303</v>
      </c>
      <c r="B32" s="101" t="s">
        <v>281</v>
      </c>
      <c r="C32" s="102" t="n">
        <f aca="false">SUM(C22:C31)</f>
        <v>0.5079</v>
      </c>
    </row>
    <row r="33" customFormat="false" ht="17.65" hidden="false" customHeight="true" outlineLevel="0" collapsed="false">
      <c r="A33" s="92" t="s">
        <v>304</v>
      </c>
      <c r="B33" s="92"/>
      <c r="C33" s="92"/>
    </row>
    <row r="34" customFormat="false" ht="15" hidden="false" customHeight="false" outlineLevel="0" collapsed="false">
      <c r="A34" s="93" t="s">
        <v>305</v>
      </c>
      <c r="B34" s="94" t="s">
        <v>306</v>
      </c>
      <c r="C34" s="95" t="n">
        <v>0.0456</v>
      </c>
    </row>
    <row r="35" customFormat="false" ht="15" hidden="false" customHeight="false" outlineLevel="0" collapsed="false">
      <c r="A35" s="96" t="s">
        <v>307</v>
      </c>
      <c r="B35" s="97" t="s">
        <v>308</v>
      </c>
      <c r="C35" s="98" t="n">
        <v>0.0011</v>
      </c>
    </row>
    <row r="36" customFormat="false" ht="15" hidden="false" customHeight="false" outlineLevel="0" collapsed="false">
      <c r="A36" s="93" t="s">
        <v>309</v>
      </c>
      <c r="B36" s="94" t="s">
        <v>310</v>
      </c>
      <c r="C36" s="95" t="n">
        <v>0.0051</v>
      </c>
    </row>
    <row r="37" customFormat="false" ht="15" hidden="false" customHeight="false" outlineLevel="0" collapsed="false">
      <c r="A37" s="96" t="s">
        <v>311</v>
      </c>
      <c r="B37" s="97" t="s">
        <v>312</v>
      </c>
      <c r="C37" s="98" t="n">
        <v>0.0413</v>
      </c>
    </row>
    <row r="38" customFormat="false" ht="15" hidden="false" customHeight="false" outlineLevel="0" collapsed="false">
      <c r="A38" s="93" t="s">
        <v>313</v>
      </c>
      <c r="B38" s="94" t="s">
        <v>314</v>
      </c>
      <c r="C38" s="95" t="n">
        <v>0.0038</v>
      </c>
    </row>
    <row r="39" customFormat="false" ht="15.75" hidden="false" customHeight="false" outlineLevel="0" collapsed="false">
      <c r="A39" s="99" t="s">
        <v>315</v>
      </c>
      <c r="B39" s="99" t="s">
        <v>281</v>
      </c>
      <c r="C39" s="100" t="n">
        <f aca="false">SUM(C34:C38)</f>
        <v>0.0969</v>
      </c>
    </row>
    <row r="40" customFormat="false" ht="17.65" hidden="false" customHeight="true" outlineLevel="0" collapsed="false">
      <c r="A40" s="92" t="s">
        <v>316</v>
      </c>
      <c r="B40" s="92"/>
      <c r="C40" s="92"/>
    </row>
    <row r="41" customFormat="false" ht="15" hidden="false" customHeight="false" outlineLevel="0" collapsed="false">
      <c r="A41" s="93" t="s">
        <v>317</v>
      </c>
      <c r="B41" s="94" t="s">
        <v>318</v>
      </c>
      <c r="C41" s="95" t="n">
        <v>0.1869</v>
      </c>
    </row>
    <row r="42" customFormat="false" ht="30" hidden="false" customHeight="false" outlineLevel="0" collapsed="false">
      <c r="A42" s="96" t="s">
        <v>319</v>
      </c>
      <c r="B42" s="97" t="s">
        <v>320</v>
      </c>
      <c r="C42" s="98" t="n">
        <v>0.0041</v>
      </c>
    </row>
    <row r="43" customFormat="false" ht="15.75" hidden="false" customHeight="false" outlineLevel="0" collapsed="false">
      <c r="A43" s="101" t="s">
        <v>321</v>
      </c>
      <c r="B43" s="101" t="s">
        <v>281</v>
      </c>
      <c r="C43" s="102" t="n">
        <v>0.191</v>
      </c>
    </row>
    <row r="44" customFormat="false" ht="17.65" hidden="false" customHeight="true" outlineLevel="0" collapsed="false">
      <c r="A44" s="103" t="s">
        <v>322</v>
      </c>
      <c r="B44" s="103"/>
      <c r="C44" s="104" t="n">
        <f aca="false">C20+C32+C39+C43</f>
        <v>1.1638</v>
      </c>
    </row>
  </sheetData>
  <mergeCells count="15">
    <mergeCell ref="A1:C1"/>
    <mergeCell ref="A2:C2"/>
    <mergeCell ref="A3:C3"/>
    <mergeCell ref="A4:C4"/>
    <mergeCell ref="A5:C5"/>
    <mergeCell ref="A6:C6"/>
    <mergeCell ref="A7:C7"/>
    <mergeCell ref="A8:A9"/>
    <mergeCell ref="B8:B9"/>
    <mergeCell ref="C8:C9"/>
    <mergeCell ref="A10:C10"/>
    <mergeCell ref="A21:C21"/>
    <mergeCell ref="A33:C33"/>
    <mergeCell ref="A40:C40"/>
    <mergeCell ref="A44:B44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28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B40" activeCellId="0" sqref="B40"/>
    </sheetView>
  </sheetViews>
  <sheetFormatPr defaultRowHeight="15" zeroHeight="false" outlineLevelRow="0" outlineLevelCol="0"/>
  <cols>
    <col collapsed="false" customWidth="true" hidden="false" outlineLevel="0" max="1" min="1" style="0" width="2.1"/>
    <col collapsed="false" customWidth="true" hidden="false" outlineLevel="0" max="2" min="2" style="0" width="6.6"/>
    <col collapsed="false" customWidth="true" hidden="false" outlineLevel="0" max="3" min="3" style="0" width="4.5"/>
    <col collapsed="false" customWidth="true" hidden="false" outlineLevel="0" max="4" min="4" style="0" width="8.09"/>
    <col collapsed="false" customWidth="true" hidden="false" outlineLevel="0" max="5" min="5" style="0" width="1.8"/>
    <col collapsed="false" customWidth="true" hidden="false" outlineLevel="0" max="6" min="6" style="0" width="1.7"/>
    <col collapsed="false" customWidth="true" hidden="false" outlineLevel="0" max="7" min="7" style="0" width="2.7"/>
    <col collapsed="false" customWidth="true" hidden="false" outlineLevel="0" max="8" min="8" style="0" width="2.9"/>
    <col collapsed="false" customWidth="true" hidden="false" outlineLevel="0" max="9" min="9" style="0" width="1.8"/>
    <col collapsed="false" customWidth="true" hidden="false" outlineLevel="0" max="10" min="10" style="0" width="2.59"/>
    <col collapsed="false" customWidth="true" hidden="false" outlineLevel="0" max="11" min="11" style="0" width="4.8"/>
    <col collapsed="false" customWidth="true" hidden="false" outlineLevel="0" max="12" min="12" style="0" width="3.8"/>
    <col collapsed="false" customWidth="true" hidden="false" outlineLevel="0" max="13" min="13" style="0" width="5.3"/>
    <col collapsed="false" customWidth="true" hidden="false" outlineLevel="0" max="14" min="14" style="0" width="5.6"/>
    <col collapsed="false" customWidth="true" hidden="false" outlineLevel="0" max="15" min="15" style="0" width="3.5"/>
    <col collapsed="false" customWidth="true" hidden="false" outlineLevel="0" max="16" min="16" style="0" width="4.7"/>
    <col collapsed="false" customWidth="true" hidden="false" outlineLevel="0" max="17" min="17" style="0" width="2.8"/>
    <col collapsed="false" customWidth="true" hidden="false" outlineLevel="0" max="18" min="18" style="0" width="1.59"/>
    <col collapsed="false" customWidth="true" hidden="false" outlineLevel="0" max="19" min="19" style="0" width="9.8"/>
    <col collapsed="false" customWidth="true" hidden="false" outlineLevel="0" max="20" min="20" style="0" width="5.9"/>
    <col collapsed="false" customWidth="true" hidden="false" outlineLevel="0" max="21" min="21" style="0" width="0.8"/>
    <col collapsed="false" customWidth="true" hidden="false" outlineLevel="0" max="22" min="22" style="0" width="2.8"/>
    <col collapsed="false" customWidth="true" hidden="false" outlineLevel="0" max="23" min="23" style="0" width="10.09"/>
    <col collapsed="false" customWidth="true" hidden="false" outlineLevel="0" max="24" min="24" style="0" width="1.2"/>
    <col collapsed="false" customWidth="true" hidden="false" outlineLevel="0" max="1025" min="25" style="0" width="11.2"/>
  </cols>
  <sheetData>
    <row r="1" customFormat="false" ht="15.75" hidden="false" customHeight="true" outlineLevel="0" collapsed="false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</row>
    <row r="2" customFormat="false" ht="15.75" hidden="false" customHeight="true" outlineLevel="0" collapsed="false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customFormat="false" ht="15.75" hidden="false" customHeight="true" outlineLevel="0" collapsed="false">
      <c r="A3" s="105" t="s">
        <v>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</row>
    <row r="4" customFormat="false" ht="15.75" hidden="false" customHeight="true" outlineLevel="0" collapsed="false">
      <c r="A4" s="105" t="s">
        <v>323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</row>
    <row r="5" customFormat="false" ht="15" hidden="false" customHeight="true" outlineLevel="0" collapsed="false">
      <c r="A5" s="106" t="s">
        <v>324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7"/>
    </row>
    <row r="6" customFormat="false" ht="15" hidden="false" customHeight="true" outlineLevel="0" collapsed="false">
      <c r="A6" s="108" t="s">
        <v>325</v>
      </c>
      <c r="B6" s="108"/>
      <c r="C6" s="108" t="s">
        <v>13</v>
      </c>
      <c r="D6" s="108" t="s">
        <v>12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9" t="s">
        <v>326</v>
      </c>
      <c r="U6" s="109"/>
      <c r="V6" s="109"/>
      <c r="W6" s="109"/>
      <c r="X6" s="110"/>
    </row>
    <row r="7" customFormat="false" ht="15" hidden="false" customHeight="true" outlineLevel="0" collapsed="false">
      <c r="A7" s="111" t="s">
        <v>18</v>
      </c>
      <c r="B7" s="111"/>
      <c r="C7" s="112" t="s">
        <v>327</v>
      </c>
      <c r="D7" s="113" t="s">
        <v>21</v>
      </c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4"/>
      <c r="X7" s="107"/>
    </row>
    <row r="8" customFormat="false" ht="15" hidden="false" customHeight="true" outlineLevel="0" collapsed="false">
      <c r="A8" s="110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6" t="s">
        <v>328</v>
      </c>
      <c r="Q8" s="116"/>
      <c r="R8" s="116"/>
      <c r="S8" s="116"/>
      <c r="T8" s="116"/>
      <c r="U8" s="116"/>
      <c r="V8" s="116"/>
      <c r="W8" s="117" t="n">
        <v>1</v>
      </c>
      <c r="X8" s="110"/>
    </row>
    <row r="9" customFormat="false" ht="15" hidden="false" customHeight="true" outlineLevel="0" collapsed="false">
      <c r="A9" s="118" t="s">
        <v>329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9"/>
      <c r="U9" s="119"/>
      <c r="V9" s="119"/>
      <c r="W9" s="119"/>
      <c r="X9" s="107"/>
    </row>
    <row r="10" customFormat="false" ht="15" hidden="false" customHeight="true" outlineLevel="0" collapsed="false">
      <c r="A10" s="106" t="s">
        <v>330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7"/>
    </row>
    <row r="11" customFormat="false" ht="15" hidden="false" customHeight="true" outlineLevel="0" collapsed="false">
      <c r="A11" s="108" t="s">
        <v>325</v>
      </c>
      <c r="B11" s="108"/>
      <c r="C11" s="108" t="s">
        <v>13</v>
      </c>
      <c r="D11" s="108" t="s">
        <v>12</v>
      </c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9" t="s">
        <v>326</v>
      </c>
      <c r="U11" s="109"/>
      <c r="V11" s="109"/>
      <c r="W11" s="109"/>
      <c r="X11" s="110"/>
    </row>
    <row r="12" customFormat="false" ht="15" hidden="false" customHeight="true" outlineLevel="0" collapsed="false">
      <c r="A12" s="111" t="s">
        <v>24</v>
      </c>
      <c r="B12" s="111"/>
      <c r="C12" s="112" t="s">
        <v>327</v>
      </c>
      <c r="D12" s="113" t="s">
        <v>105</v>
      </c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4"/>
      <c r="X12" s="107"/>
    </row>
    <row r="13" customFormat="false" ht="15" hidden="false" customHeight="true" outlineLevel="0" collapsed="false">
      <c r="A13" s="110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6" t="s">
        <v>328</v>
      </c>
      <c r="Q13" s="116"/>
      <c r="R13" s="116"/>
      <c r="S13" s="116"/>
      <c r="T13" s="116"/>
      <c r="U13" s="116"/>
      <c r="V13" s="116"/>
      <c r="W13" s="117" t="n">
        <v>1</v>
      </c>
      <c r="X13" s="110"/>
    </row>
    <row r="14" customFormat="false" ht="15" hidden="false" customHeight="true" outlineLevel="0" collapsed="false">
      <c r="A14" s="111" t="s">
        <v>27</v>
      </c>
      <c r="B14" s="111"/>
      <c r="C14" s="112" t="s">
        <v>30</v>
      </c>
      <c r="D14" s="113" t="s">
        <v>29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4"/>
      <c r="X14" s="110"/>
    </row>
    <row r="15" customFormat="false" ht="15" hidden="false" customHeight="true" outlineLevel="0" collapsed="false">
      <c r="A15" s="110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6" t="s">
        <v>331</v>
      </c>
      <c r="Q15" s="116"/>
      <c r="R15" s="116"/>
      <c r="S15" s="116"/>
      <c r="T15" s="116"/>
      <c r="U15" s="116"/>
      <c r="V15" s="116"/>
      <c r="W15" s="117" t="n">
        <v>2.25</v>
      </c>
      <c r="X15" s="110"/>
    </row>
    <row r="16" customFormat="false" ht="15" hidden="false" customHeight="true" outlineLevel="0" collapsed="false">
      <c r="A16" s="111" t="s">
        <v>31</v>
      </c>
      <c r="B16" s="111"/>
      <c r="C16" s="112" t="s">
        <v>327</v>
      </c>
      <c r="D16" s="113" t="s">
        <v>33</v>
      </c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4"/>
      <c r="X16" s="110"/>
    </row>
    <row r="17" customFormat="false" ht="15" hidden="false" customHeight="true" outlineLevel="0" collapsed="false">
      <c r="A17" s="110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6" t="s">
        <v>328</v>
      </c>
      <c r="Q17" s="116"/>
      <c r="R17" s="116"/>
      <c r="S17" s="116"/>
      <c r="T17" s="116"/>
      <c r="U17" s="116"/>
      <c r="V17" s="116"/>
      <c r="W17" s="117" t="n">
        <v>1</v>
      </c>
      <c r="X17" s="110"/>
    </row>
    <row r="18" customFormat="false" ht="15" hidden="false" customHeight="true" outlineLevel="0" collapsed="false">
      <c r="A18" s="111" t="s">
        <v>34</v>
      </c>
      <c r="B18" s="111"/>
      <c r="C18" s="120" t="s">
        <v>327</v>
      </c>
      <c r="D18" s="121" t="s">
        <v>36</v>
      </c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10"/>
      <c r="X18" s="110"/>
    </row>
    <row r="19" customFormat="false" ht="15" hidden="false" customHeight="true" outlineLevel="0" collapsed="false">
      <c r="A19" s="110"/>
      <c r="B19" s="122"/>
      <c r="C19" s="122"/>
      <c r="D19" s="122"/>
      <c r="E19" s="123" t="s">
        <v>332</v>
      </c>
      <c r="F19" s="123"/>
      <c r="G19" s="123"/>
      <c r="H19" s="123"/>
      <c r="I19" s="123"/>
      <c r="J19" s="123"/>
      <c r="K19" s="123" t="s">
        <v>333</v>
      </c>
      <c r="L19" s="123"/>
      <c r="M19" s="123"/>
      <c r="N19" s="123" t="s">
        <v>334</v>
      </c>
      <c r="O19" s="123"/>
      <c r="P19" s="123"/>
      <c r="Q19" s="123" t="s">
        <v>335</v>
      </c>
      <c r="R19" s="123"/>
      <c r="S19" s="123"/>
      <c r="T19" s="123" t="s">
        <v>336</v>
      </c>
      <c r="U19" s="123"/>
      <c r="V19" s="123"/>
      <c r="W19" s="123" t="s">
        <v>337</v>
      </c>
      <c r="X19" s="110"/>
    </row>
    <row r="20" customFormat="false" ht="24" hidden="false" customHeight="true" outlineLevel="0" collapsed="false">
      <c r="A20" s="110"/>
      <c r="B20" s="124" t="s">
        <v>338</v>
      </c>
      <c r="C20" s="124"/>
      <c r="D20" s="124"/>
      <c r="E20" s="124"/>
      <c r="F20" s="124"/>
      <c r="G20" s="124"/>
      <c r="H20" s="125" t="n">
        <v>7</v>
      </c>
      <c r="I20" s="125"/>
      <c r="J20" s="125"/>
      <c r="K20" s="126" t="n">
        <v>6</v>
      </c>
      <c r="L20" s="126"/>
      <c r="M20" s="126"/>
      <c r="N20" s="126" t="n">
        <v>2</v>
      </c>
      <c r="O20" s="126"/>
      <c r="P20" s="126"/>
      <c r="Q20" s="126"/>
      <c r="R20" s="126"/>
      <c r="S20" s="126"/>
      <c r="T20" s="126" t="n">
        <v>84</v>
      </c>
      <c r="U20" s="126"/>
      <c r="V20" s="126"/>
      <c r="W20" s="115"/>
      <c r="X20" s="110"/>
    </row>
    <row r="21" customFormat="false" ht="22.5" hidden="false" customHeight="true" outlineLevel="0" collapsed="false">
      <c r="A21" s="110"/>
      <c r="B21" s="127" t="s">
        <v>339</v>
      </c>
      <c r="C21" s="127"/>
      <c r="D21" s="127"/>
      <c r="E21" s="127"/>
      <c r="F21" s="127"/>
      <c r="G21" s="127"/>
      <c r="H21" s="128" t="n">
        <v>8</v>
      </c>
      <c r="I21" s="128"/>
      <c r="J21" s="128"/>
      <c r="K21" s="129" t="n">
        <v>4</v>
      </c>
      <c r="L21" s="129"/>
      <c r="M21" s="129"/>
      <c r="N21" s="129" t="n">
        <v>8</v>
      </c>
      <c r="O21" s="129"/>
      <c r="P21" s="129"/>
      <c r="Q21" s="129"/>
      <c r="R21" s="129"/>
      <c r="S21" s="129"/>
      <c r="T21" s="130" t="n">
        <v>256</v>
      </c>
      <c r="U21" s="130"/>
      <c r="V21" s="130"/>
      <c r="W21" s="110"/>
      <c r="X21" s="110"/>
    </row>
    <row r="22" customFormat="false" ht="15" hidden="false" customHeight="false" outlineLevel="0" collapsed="false">
      <c r="A22" s="110"/>
      <c r="B22" s="131"/>
      <c r="C22" s="131"/>
      <c r="D22" s="131"/>
      <c r="E22" s="132"/>
      <c r="F22" s="132"/>
      <c r="G22" s="132"/>
      <c r="H22" s="132"/>
      <c r="I22" s="132"/>
      <c r="J22" s="132"/>
      <c r="K22" s="133"/>
      <c r="L22" s="133"/>
      <c r="M22" s="133"/>
      <c r="N22" s="133"/>
      <c r="O22" s="133"/>
      <c r="P22" s="133"/>
      <c r="Q22" s="133"/>
      <c r="R22" s="133"/>
      <c r="S22" s="133"/>
      <c r="T22" s="134" t="n">
        <v>340</v>
      </c>
      <c r="U22" s="134"/>
      <c r="V22" s="134"/>
      <c r="W22" s="133" t="n">
        <v>340</v>
      </c>
      <c r="X22" s="110"/>
    </row>
    <row r="23" customFormat="false" ht="15" hidden="false" customHeight="true" outlineLevel="0" collapsed="false">
      <c r="A23" s="110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6" t="s">
        <v>328</v>
      </c>
      <c r="Q23" s="116"/>
      <c r="R23" s="116"/>
      <c r="S23" s="116"/>
      <c r="T23" s="116"/>
      <c r="U23" s="116"/>
      <c r="V23" s="116"/>
      <c r="W23" s="117" t="n">
        <v>340</v>
      </c>
      <c r="X23" s="110"/>
    </row>
    <row r="24" customFormat="false" ht="27.75" hidden="false" customHeight="true" outlineLevel="0" collapsed="false">
      <c r="A24" s="111" t="s">
        <v>37</v>
      </c>
      <c r="B24" s="111"/>
      <c r="C24" s="120" t="s">
        <v>340</v>
      </c>
      <c r="D24" s="121" t="s">
        <v>40</v>
      </c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10"/>
      <c r="X24" s="110"/>
    </row>
    <row r="25" customFormat="false" ht="15" hidden="false" customHeight="true" outlineLevel="0" collapsed="false">
      <c r="A25" s="110"/>
      <c r="B25" s="122"/>
      <c r="C25" s="122"/>
      <c r="D25" s="122"/>
      <c r="E25" s="123" t="s">
        <v>335</v>
      </c>
      <c r="F25" s="123"/>
      <c r="G25" s="123"/>
      <c r="H25" s="123"/>
      <c r="I25" s="123"/>
      <c r="J25" s="123"/>
      <c r="K25" s="123" t="s">
        <v>50</v>
      </c>
      <c r="L25" s="123"/>
      <c r="M25" s="123"/>
      <c r="N25" s="123" t="s">
        <v>341</v>
      </c>
      <c r="O25" s="123"/>
      <c r="P25" s="123"/>
      <c r="Q25" s="123" t="s">
        <v>335</v>
      </c>
      <c r="R25" s="123"/>
      <c r="S25" s="123"/>
      <c r="T25" s="123" t="s">
        <v>336</v>
      </c>
      <c r="U25" s="123"/>
      <c r="V25" s="123"/>
      <c r="W25" s="123" t="s">
        <v>337</v>
      </c>
      <c r="X25" s="110"/>
    </row>
    <row r="26" customFormat="false" ht="18" hidden="false" customHeight="true" outlineLevel="0" collapsed="false">
      <c r="A26" s="110"/>
      <c r="B26" s="124" t="s">
        <v>342</v>
      </c>
      <c r="C26" s="124"/>
      <c r="D26" s="124"/>
      <c r="E26" s="124"/>
      <c r="F26" s="124"/>
      <c r="G26" s="124"/>
      <c r="H26" s="125"/>
      <c r="I26" s="125"/>
      <c r="J26" s="125"/>
      <c r="K26" s="126" t="n">
        <v>200.84</v>
      </c>
      <c r="L26" s="126"/>
      <c r="M26" s="126"/>
      <c r="N26" s="126" t="n">
        <v>0.1</v>
      </c>
      <c r="O26" s="126"/>
      <c r="P26" s="126"/>
      <c r="Q26" s="126"/>
      <c r="R26" s="126"/>
      <c r="S26" s="126"/>
      <c r="T26" s="126" t="n">
        <v>20.08</v>
      </c>
      <c r="U26" s="126"/>
      <c r="V26" s="126"/>
      <c r="W26" s="115"/>
      <c r="X26" s="110"/>
    </row>
    <row r="27" customFormat="false" ht="25.5" hidden="false" customHeight="true" outlineLevel="0" collapsed="false">
      <c r="A27" s="110"/>
      <c r="B27" s="127" t="s">
        <v>343</v>
      </c>
      <c r="C27" s="127"/>
      <c r="D27" s="127"/>
      <c r="E27" s="127"/>
      <c r="F27" s="127"/>
      <c r="G27" s="127"/>
      <c r="H27" s="128"/>
      <c r="I27" s="128"/>
      <c r="J27" s="128"/>
      <c r="K27" s="129" t="n">
        <v>734.24</v>
      </c>
      <c r="L27" s="129"/>
      <c r="M27" s="129"/>
      <c r="N27" s="129" t="n">
        <v>0.1</v>
      </c>
      <c r="O27" s="129"/>
      <c r="P27" s="129"/>
      <c r="Q27" s="129"/>
      <c r="R27" s="129"/>
      <c r="S27" s="129"/>
      <c r="T27" s="129" t="n">
        <v>73.42</v>
      </c>
      <c r="U27" s="129"/>
      <c r="V27" s="129"/>
      <c r="W27" s="110"/>
      <c r="X27" s="110"/>
    </row>
    <row r="28" customFormat="false" ht="25.5" hidden="false" customHeight="true" outlineLevel="0" collapsed="false">
      <c r="A28" s="110"/>
      <c r="B28" s="127" t="s">
        <v>344</v>
      </c>
      <c r="C28" s="127"/>
      <c r="D28" s="127"/>
      <c r="E28" s="127"/>
      <c r="F28" s="127"/>
      <c r="G28" s="127"/>
      <c r="H28" s="128"/>
      <c r="I28" s="128"/>
      <c r="J28" s="128"/>
      <c r="K28" s="129" t="n">
        <v>541.38</v>
      </c>
      <c r="L28" s="129"/>
      <c r="M28" s="129"/>
      <c r="N28" s="129" t="n">
        <v>0.1</v>
      </c>
      <c r="O28" s="129"/>
      <c r="P28" s="129"/>
      <c r="Q28" s="129"/>
      <c r="R28" s="129"/>
      <c r="S28" s="129"/>
      <c r="T28" s="130" t="n">
        <v>54.14</v>
      </c>
      <c r="U28" s="130"/>
      <c r="V28" s="130"/>
      <c r="W28" s="110"/>
      <c r="X28" s="110"/>
    </row>
    <row r="29" customFormat="false" ht="15" hidden="false" customHeight="false" outlineLevel="0" collapsed="false">
      <c r="A29" s="110"/>
      <c r="B29" s="131"/>
      <c r="C29" s="131"/>
      <c r="D29" s="131"/>
      <c r="E29" s="132"/>
      <c r="F29" s="132"/>
      <c r="G29" s="132"/>
      <c r="H29" s="132"/>
      <c r="I29" s="132"/>
      <c r="J29" s="132"/>
      <c r="K29" s="133"/>
      <c r="L29" s="133"/>
      <c r="M29" s="133"/>
      <c r="N29" s="133"/>
      <c r="O29" s="133"/>
      <c r="P29" s="133"/>
      <c r="Q29" s="133"/>
      <c r="R29" s="133"/>
      <c r="S29" s="133"/>
      <c r="T29" s="134" t="n">
        <v>147.64</v>
      </c>
      <c r="U29" s="134"/>
      <c r="V29" s="134"/>
      <c r="W29" s="133" t="n">
        <v>147.64</v>
      </c>
      <c r="X29" s="110"/>
    </row>
    <row r="30" customFormat="false" ht="15" hidden="false" customHeight="true" outlineLevel="0" collapsed="false">
      <c r="A30" s="110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6" t="s">
        <v>345</v>
      </c>
      <c r="Q30" s="116"/>
      <c r="R30" s="116"/>
      <c r="S30" s="116"/>
      <c r="T30" s="116"/>
      <c r="U30" s="116"/>
      <c r="V30" s="116"/>
      <c r="W30" s="117" t="n">
        <v>147.64</v>
      </c>
      <c r="X30" s="110"/>
    </row>
    <row r="31" customFormat="false" ht="22.5" hidden="false" customHeight="true" outlineLevel="0" collapsed="false">
      <c r="A31" s="111" t="s">
        <v>42</v>
      </c>
      <c r="B31" s="111"/>
      <c r="C31" s="120" t="s">
        <v>346</v>
      </c>
      <c r="D31" s="121" t="s">
        <v>44</v>
      </c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10"/>
      <c r="X31" s="110"/>
    </row>
    <row r="32" customFormat="false" ht="15" hidden="false" customHeight="true" outlineLevel="0" collapsed="false">
      <c r="A32" s="110"/>
      <c r="B32" s="122"/>
      <c r="C32" s="122"/>
      <c r="D32" s="122"/>
      <c r="E32" s="123" t="s">
        <v>335</v>
      </c>
      <c r="F32" s="123"/>
      <c r="G32" s="123"/>
      <c r="H32" s="123"/>
      <c r="I32" s="123"/>
      <c r="J32" s="123"/>
      <c r="K32" s="123" t="s">
        <v>347</v>
      </c>
      <c r="L32" s="123"/>
      <c r="M32" s="123"/>
      <c r="N32" s="123" t="s">
        <v>341</v>
      </c>
      <c r="O32" s="123"/>
      <c r="P32" s="123"/>
      <c r="Q32" s="123" t="s">
        <v>335</v>
      </c>
      <c r="R32" s="123"/>
      <c r="S32" s="123"/>
      <c r="T32" s="123" t="s">
        <v>336</v>
      </c>
      <c r="U32" s="123"/>
      <c r="V32" s="123"/>
      <c r="W32" s="123" t="s">
        <v>337</v>
      </c>
      <c r="X32" s="110"/>
    </row>
    <row r="33" customFormat="false" ht="24.75" hidden="false" customHeight="true" outlineLevel="0" collapsed="false">
      <c r="A33" s="110"/>
      <c r="B33" s="124" t="s">
        <v>348</v>
      </c>
      <c r="C33" s="124"/>
      <c r="D33" s="124"/>
      <c r="E33" s="124"/>
      <c r="F33" s="124"/>
      <c r="G33" s="124"/>
      <c r="H33" s="125"/>
      <c r="I33" s="125"/>
      <c r="J33" s="125"/>
      <c r="K33" s="126" t="n">
        <v>51.54</v>
      </c>
      <c r="L33" s="126"/>
      <c r="M33" s="126"/>
      <c r="N33" s="126" t="n">
        <v>0.1</v>
      </c>
      <c r="O33" s="126"/>
      <c r="P33" s="126"/>
      <c r="Q33" s="126"/>
      <c r="R33" s="126"/>
      <c r="S33" s="126"/>
      <c r="T33" s="135" t="n">
        <v>5.15</v>
      </c>
      <c r="U33" s="135"/>
      <c r="V33" s="135"/>
      <c r="W33" s="115"/>
      <c r="X33" s="110"/>
    </row>
    <row r="34" customFormat="false" ht="15" hidden="false" customHeight="false" outlineLevel="0" collapsed="false">
      <c r="A34" s="110"/>
      <c r="B34" s="131"/>
      <c r="C34" s="131"/>
      <c r="D34" s="131"/>
      <c r="E34" s="132"/>
      <c r="F34" s="132"/>
      <c r="G34" s="132"/>
      <c r="H34" s="132"/>
      <c r="I34" s="132"/>
      <c r="J34" s="132"/>
      <c r="K34" s="133"/>
      <c r="L34" s="133"/>
      <c r="M34" s="133"/>
      <c r="N34" s="133"/>
      <c r="O34" s="133"/>
      <c r="P34" s="133"/>
      <c r="Q34" s="133"/>
      <c r="R34" s="133"/>
      <c r="S34" s="133"/>
      <c r="T34" s="134" t="n">
        <v>5.15</v>
      </c>
      <c r="U34" s="134"/>
      <c r="V34" s="134"/>
      <c r="W34" s="133" t="n">
        <v>5.15</v>
      </c>
      <c r="X34" s="110"/>
    </row>
    <row r="35" customFormat="false" ht="15" hidden="false" customHeight="true" outlineLevel="0" collapsed="false">
      <c r="A35" s="110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6" t="s">
        <v>349</v>
      </c>
      <c r="Q35" s="116"/>
      <c r="R35" s="116"/>
      <c r="S35" s="116"/>
      <c r="T35" s="116"/>
      <c r="U35" s="116"/>
      <c r="V35" s="116"/>
      <c r="W35" s="117" t="n">
        <v>5.15</v>
      </c>
      <c r="X35" s="110"/>
    </row>
    <row r="36" customFormat="false" ht="15" hidden="false" customHeight="true" outlineLevel="0" collapsed="false">
      <c r="A36" s="118" t="s">
        <v>329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9"/>
      <c r="U36" s="119"/>
      <c r="V36" s="119"/>
      <c r="W36" s="119"/>
      <c r="X36" s="107"/>
    </row>
    <row r="37" customFormat="false" ht="15" hidden="false" customHeight="true" outlineLevel="0" collapsed="false">
      <c r="A37" s="106" t="s">
        <v>350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7"/>
    </row>
    <row r="38" customFormat="false" ht="15" hidden="false" customHeight="true" outlineLevel="0" collapsed="false">
      <c r="A38" s="108" t="s">
        <v>325</v>
      </c>
      <c r="B38" s="108"/>
      <c r="C38" s="108" t="s">
        <v>13</v>
      </c>
      <c r="D38" s="108" t="s">
        <v>12</v>
      </c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9" t="s">
        <v>326</v>
      </c>
      <c r="U38" s="109"/>
      <c r="V38" s="109"/>
      <c r="W38" s="109"/>
      <c r="X38" s="110"/>
    </row>
    <row r="39" customFormat="false" ht="15" hidden="false" customHeight="true" outlineLevel="0" collapsed="false">
      <c r="A39" s="111" t="s">
        <v>47</v>
      </c>
      <c r="B39" s="111"/>
      <c r="C39" s="120" t="s">
        <v>50</v>
      </c>
      <c r="D39" s="121" t="s">
        <v>49</v>
      </c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10"/>
      <c r="X39" s="107"/>
    </row>
    <row r="40" customFormat="false" ht="15" hidden="false" customHeight="true" outlineLevel="0" collapsed="false">
      <c r="A40" s="110"/>
      <c r="B40" s="122"/>
      <c r="C40" s="122"/>
      <c r="D40" s="122"/>
      <c r="E40" s="123" t="s">
        <v>332</v>
      </c>
      <c r="F40" s="123"/>
      <c r="G40" s="123"/>
      <c r="H40" s="123"/>
      <c r="I40" s="123"/>
      <c r="J40" s="123"/>
      <c r="K40" s="123" t="s">
        <v>351</v>
      </c>
      <c r="L40" s="123"/>
      <c r="M40" s="123"/>
      <c r="N40" s="123" t="s">
        <v>335</v>
      </c>
      <c r="O40" s="123"/>
      <c r="P40" s="123"/>
      <c r="Q40" s="123" t="s">
        <v>335</v>
      </c>
      <c r="R40" s="123"/>
      <c r="S40" s="123"/>
      <c r="T40" s="123" t="s">
        <v>336</v>
      </c>
      <c r="U40" s="123"/>
      <c r="V40" s="123"/>
      <c r="W40" s="123" t="s">
        <v>337</v>
      </c>
      <c r="X40" s="110"/>
    </row>
    <row r="41" customFormat="false" ht="21.75" hidden="false" customHeight="true" outlineLevel="0" collapsed="false">
      <c r="A41" s="110"/>
      <c r="B41" s="124" t="s">
        <v>352</v>
      </c>
      <c r="C41" s="124"/>
      <c r="D41" s="124"/>
      <c r="E41" s="124"/>
      <c r="F41" s="124"/>
      <c r="G41" s="124"/>
      <c r="H41" s="125" t="n">
        <v>6</v>
      </c>
      <c r="I41" s="125"/>
      <c r="J41" s="125"/>
      <c r="K41" s="126" t="n">
        <v>23.33</v>
      </c>
      <c r="L41" s="126"/>
      <c r="M41" s="126"/>
      <c r="N41" s="126"/>
      <c r="O41" s="126"/>
      <c r="P41" s="126"/>
      <c r="Q41" s="126"/>
      <c r="R41" s="126"/>
      <c r="S41" s="126"/>
      <c r="T41" s="126" t="n">
        <v>139.98</v>
      </c>
      <c r="U41" s="126"/>
      <c r="V41" s="126"/>
      <c r="W41" s="115"/>
      <c r="X41" s="110"/>
    </row>
    <row r="42" customFormat="false" ht="24.75" hidden="false" customHeight="true" outlineLevel="0" collapsed="false">
      <c r="A42" s="110"/>
      <c r="B42" s="127" t="s">
        <v>353</v>
      </c>
      <c r="C42" s="127"/>
      <c r="D42" s="127"/>
      <c r="E42" s="127"/>
      <c r="F42" s="127"/>
      <c r="G42" s="127"/>
      <c r="H42" s="128" t="n">
        <v>1</v>
      </c>
      <c r="I42" s="128"/>
      <c r="J42" s="128"/>
      <c r="K42" s="129" t="n">
        <v>25.33</v>
      </c>
      <c r="L42" s="129"/>
      <c r="M42" s="129"/>
      <c r="N42" s="129"/>
      <c r="O42" s="129"/>
      <c r="P42" s="129"/>
      <c r="Q42" s="129"/>
      <c r="R42" s="129"/>
      <c r="S42" s="129"/>
      <c r="T42" s="129" t="n">
        <v>25.33</v>
      </c>
      <c r="U42" s="129"/>
      <c r="V42" s="129"/>
      <c r="W42" s="110"/>
      <c r="X42" s="110"/>
    </row>
    <row r="43" customFormat="false" ht="24.75" hidden="false" customHeight="true" outlineLevel="0" collapsed="false">
      <c r="A43" s="110"/>
      <c r="B43" s="127" t="s">
        <v>354</v>
      </c>
      <c r="C43" s="127"/>
      <c r="D43" s="127"/>
      <c r="E43" s="127"/>
      <c r="F43" s="127"/>
      <c r="G43" s="127"/>
      <c r="H43" s="128" t="n">
        <v>7</v>
      </c>
      <c r="I43" s="128"/>
      <c r="J43" s="128"/>
      <c r="K43" s="129" t="n">
        <v>23.86</v>
      </c>
      <c r="L43" s="129"/>
      <c r="M43" s="129"/>
      <c r="N43" s="129"/>
      <c r="O43" s="129"/>
      <c r="P43" s="129"/>
      <c r="Q43" s="129"/>
      <c r="R43" s="129"/>
      <c r="S43" s="129"/>
      <c r="T43" s="129" t="n">
        <v>167.02</v>
      </c>
      <c r="U43" s="129"/>
      <c r="V43" s="129"/>
      <c r="W43" s="110"/>
      <c r="X43" s="110"/>
    </row>
    <row r="44" customFormat="false" ht="15" hidden="false" customHeight="true" outlineLevel="0" collapsed="false">
      <c r="A44" s="110"/>
      <c r="B44" s="127" t="s">
        <v>355</v>
      </c>
      <c r="C44" s="127"/>
      <c r="D44" s="127"/>
      <c r="E44" s="127"/>
      <c r="F44" s="127"/>
      <c r="G44" s="127"/>
      <c r="H44" s="128" t="n">
        <v>1</v>
      </c>
      <c r="I44" s="128"/>
      <c r="J44" s="128"/>
      <c r="K44" s="129" t="n">
        <v>25.86</v>
      </c>
      <c r="L44" s="129"/>
      <c r="M44" s="129"/>
      <c r="N44" s="129"/>
      <c r="O44" s="129"/>
      <c r="P44" s="129"/>
      <c r="Q44" s="129"/>
      <c r="R44" s="129"/>
      <c r="S44" s="129"/>
      <c r="T44" s="130" t="n">
        <v>25.86</v>
      </c>
      <c r="U44" s="130"/>
      <c r="V44" s="130"/>
      <c r="W44" s="110"/>
      <c r="X44" s="110"/>
    </row>
    <row r="45" customFormat="false" ht="15" hidden="false" customHeight="false" outlineLevel="0" collapsed="false">
      <c r="A45" s="110"/>
      <c r="B45" s="131"/>
      <c r="C45" s="131"/>
      <c r="D45" s="131"/>
      <c r="E45" s="132"/>
      <c r="F45" s="132"/>
      <c r="G45" s="132"/>
      <c r="H45" s="132"/>
      <c r="I45" s="132"/>
      <c r="J45" s="132"/>
      <c r="K45" s="133"/>
      <c r="L45" s="133"/>
      <c r="M45" s="133"/>
      <c r="N45" s="133"/>
      <c r="O45" s="133"/>
      <c r="P45" s="133"/>
      <c r="Q45" s="133"/>
      <c r="R45" s="133"/>
      <c r="S45" s="133"/>
      <c r="T45" s="134" t="n">
        <v>358.19</v>
      </c>
      <c r="U45" s="134"/>
      <c r="V45" s="134"/>
      <c r="W45" s="133" t="n">
        <v>358.19</v>
      </c>
      <c r="X45" s="110"/>
    </row>
    <row r="46" customFormat="false" ht="15" hidden="false" customHeight="true" outlineLevel="0" collapsed="false">
      <c r="A46" s="110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6" t="s">
        <v>356</v>
      </c>
      <c r="Q46" s="116"/>
      <c r="R46" s="116"/>
      <c r="S46" s="116"/>
      <c r="T46" s="116"/>
      <c r="U46" s="116"/>
      <c r="V46" s="116"/>
      <c r="W46" s="117" t="n">
        <v>358.19</v>
      </c>
      <c r="X46" s="110"/>
    </row>
    <row r="47" customFormat="false" ht="15" hidden="false" customHeight="true" outlineLevel="0" collapsed="false">
      <c r="A47" s="118" t="s">
        <v>329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9"/>
      <c r="U47" s="119"/>
      <c r="V47" s="119"/>
      <c r="W47" s="119"/>
      <c r="X47" s="107"/>
    </row>
    <row r="48" customFormat="false" ht="15" hidden="false" customHeight="true" outlineLevel="0" collapsed="false">
      <c r="A48" s="106" t="s">
        <v>357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7"/>
    </row>
    <row r="49" customFormat="false" ht="15" hidden="false" customHeight="true" outlineLevel="0" collapsed="false">
      <c r="A49" s="108" t="s">
        <v>325</v>
      </c>
      <c r="B49" s="108"/>
      <c r="C49" s="108" t="s">
        <v>13</v>
      </c>
      <c r="D49" s="108" t="s">
        <v>12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9" t="s">
        <v>326</v>
      </c>
      <c r="U49" s="109"/>
      <c r="V49" s="109"/>
      <c r="W49" s="109"/>
      <c r="X49" s="110"/>
    </row>
    <row r="50" customFormat="false" ht="16.5" hidden="false" customHeight="true" outlineLevel="0" collapsed="false">
      <c r="A50" s="111" t="s">
        <v>52</v>
      </c>
      <c r="B50" s="111"/>
      <c r="C50" s="120" t="s">
        <v>327</v>
      </c>
      <c r="D50" s="121" t="s">
        <v>54</v>
      </c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10"/>
      <c r="X50" s="107"/>
    </row>
    <row r="51" customFormat="false" ht="15" hidden="false" customHeight="true" outlineLevel="0" collapsed="false">
      <c r="A51" s="110"/>
      <c r="B51" s="122"/>
      <c r="C51" s="122"/>
      <c r="D51" s="122"/>
      <c r="E51" s="123" t="s">
        <v>358</v>
      </c>
      <c r="F51" s="123"/>
      <c r="G51" s="123"/>
      <c r="H51" s="123"/>
      <c r="I51" s="123"/>
      <c r="J51" s="123"/>
      <c r="K51" s="123" t="s">
        <v>332</v>
      </c>
      <c r="L51" s="123"/>
      <c r="M51" s="123"/>
      <c r="N51" s="123" t="s">
        <v>335</v>
      </c>
      <c r="O51" s="123"/>
      <c r="P51" s="123"/>
      <c r="Q51" s="123" t="s">
        <v>335</v>
      </c>
      <c r="R51" s="123"/>
      <c r="S51" s="123"/>
      <c r="T51" s="123" t="s">
        <v>336</v>
      </c>
      <c r="U51" s="123"/>
      <c r="V51" s="123"/>
      <c r="W51" s="123" t="s">
        <v>337</v>
      </c>
      <c r="X51" s="110"/>
    </row>
    <row r="52" customFormat="false" ht="15.75" hidden="false" customHeight="true" outlineLevel="0" collapsed="false">
      <c r="A52" s="110"/>
      <c r="B52" s="124" t="s">
        <v>359</v>
      </c>
      <c r="C52" s="124"/>
      <c r="D52" s="124"/>
      <c r="E52" s="124"/>
      <c r="F52" s="124"/>
      <c r="G52" s="124"/>
      <c r="H52" s="125" t="n">
        <v>12</v>
      </c>
      <c r="I52" s="125"/>
      <c r="J52" s="125"/>
      <c r="K52" s="126" t="n">
        <v>1</v>
      </c>
      <c r="L52" s="126"/>
      <c r="M52" s="126"/>
      <c r="N52" s="126"/>
      <c r="O52" s="126"/>
      <c r="P52" s="126"/>
      <c r="Q52" s="126"/>
      <c r="R52" s="126"/>
      <c r="S52" s="126"/>
      <c r="T52" s="126" t="n">
        <v>12</v>
      </c>
      <c r="U52" s="126"/>
      <c r="V52" s="126"/>
      <c r="W52" s="115"/>
      <c r="X52" s="110"/>
    </row>
    <row r="53" customFormat="false" ht="23.25" hidden="false" customHeight="true" outlineLevel="0" collapsed="false">
      <c r="A53" s="110"/>
      <c r="B53" s="127" t="s">
        <v>360</v>
      </c>
      <c r="C53" s="127"/>
      <c r="D53" s="127"/>
      <c r="E53" s="127"/>
      <c r="F53" s="127"/>
      <c r="G53" s="127"/>
      <c r="H53" s="128" t="n">
        <v>22</v>
      </c>
      <c r="I53" s="128"/>
      <c r="J53" s="128"/>
      <c r="K53" s="129" t="n">
        <v>5</v>
      </c>
      <c r="L53" s="129"/>
      <c r="M53" s="129"/>
      <c r="N53" s="129"/>
      <c r="O53" s="129"/>
      <c r="P53" s="129"/>
      <c r="Q53" s="129"/>
      <c r="R53" s="129"/>
      <c r="S53" s="129"/>
      <c r="T53" s="130" t="n">
        <v>110</v>
      </c>
      <c r="U53" s="130"/>
      <c r="V53" s="130"/>
      <c r="W53" s="110"/>
      <c r="X53" s="110"/>
    </row>
    <row r="54" customFormat="false" ht="15" hidden="false" customHeight="false" outlineLevel="0" collapsed="false">
      <c r="A54" s="110"/>
      <c r="B54" s="131"/>
      <c r="C54" s="131"/>
      <c r="D54" s="131"/>
      <c r="E54" s="132"/>
      <c r="F54" s="132"/>
      <c r="G54" s="132"/>
      <c r="H54" s="132"/>
      <c r="I54" s="132"/>
      <c r="J54" s="132"/>
      <c r="K54" s="133"/>
      <c r="L54" s="133"/>
      <c r="M54" s="133"/>
      <c r="N54" s="133"/>
      <c r="O54" s="133"/>
      <c r="P54" s="133"/>
      <c r="Q54" s="133"/>
      <c r="R54" s="133"/>
      <c r="S54" s="133"/>
      <c r="T54" s="134" t="n">
        <v>122</v>
      </c>
      <c r="U54" s="134"/>
      <c r="V54" s="134"/>
      <c r="W54" s="133" t="n">
        <v>122</v>
      </c>
      <c r="X54" s="110"/>
    </row>
    <row r="55" customFormat="false" ht="15" hidden="false" customHeight="true" outlineLevel="0" collapsed="false">
      <c r="A55" s="110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6" t="s">
        <v>328</v>
      </c>
      <c r="Q55" s="116"/>
      <c r="R55" s="116"/>
      <c r="S55" s="116"/>
      <c r="T55" s="116"/>
      <c r="U55" s="116"/>
      <c r="V55" s="116"/>
      <c r="W55" s="117" t="n">
        <v>122</v>
      </c>
      <c r="X55" s="110"/>
    </row>
    <row r="56" customFormat="false" ht="15" hidden="false" customHeight="true" outlineLevel="0" collapsed="false">
      <c r="A56" s="111" t="s">
        <v>55</v>
      </c>
      <c r="B56" s="111"/>
      <c r="C56" s="120" t="s">
        <v>361</v>
      </c>
      <c r="D56" s="121" t="s">
        <v>57</v>
      </c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10"/>
      <c r="X56" s="110"/>
    </row>
    <row r="57" customFormat="false" ht="15" hidden="false" customHeight="true" outlineLevel="0" collapsed="false">
      <c r="A57" s="110"/>
      <c r="B57" s="122"/>
      <c r="C57" s="122"/>
      <c r="D57" s="122"/>
      <c r="E57" s="123" t="s">
        <v>358</v>
      </c>
      <c r="F57" s="123"/>
      <c r="G57" s="123"/>
      <c r="H57" s="123"/>
      <c r="I57" s="123"/>
      <c r="J57" s="123"/>
      <c r="K57" s="123" t="s">
        <v>362</v>
      </c>
      <c r="L57" s="123"/>
      <c r="M57" s="123"/>
      <c r="N57" s="123" t="s">
        <v>335</v>
      </c>
      <c r="O57" s="123"/>
      <c r="P57" s="123"/>
      <c r="Q57" s="123" t="s">
        <v>335</v>
      </c>
      <c r="R57" s="123"/>
      <c r="S57" s="123"/>
      <c r="T57" s="123" t="s">
        <v>336</v>
      </c>
      <c r="U57" s="123"/>
      <c r="V57" s="123"/>
      <c r="W57" s="123" t="s">
        <v>337</v>
      </c>
      <c r="X57" s="110"/>
    </row>
    <row r="58" customFormat="false" ht="23.25" hidden="false" customHeight="true" outlineLevel="0" collapsed="false">
      <c r="A58" s="110"/>
      <c r="B58" s="124" t="s">
        <v>363</v>
      </c>
      <c r="C58" s="124"/>
      <c r="D58" s="124"/>
      <c r="E58" s="124"/>
      <c r="F58" s="124"/>
      <c r="G58" s="124"/>
      <c r="H58" s="125" t="n">
        <v>12</v>
      </c>
      <c r="I58" s="125"/>
      <c r="J58" s="125"/>
      <c r="K58" s="126" t="n">
        <v>0.04</v>
      </c>
      <c r="L58" s="126"/>
      <c r="M58" s="126"/>
      <c r="N58" s="126"/>
      <c r="O58" s="126"/>
      <c r="P58" s="126"/>
      <c r="Q58" s="126"/>
      <c r="R58" s="126"/>
      <c r="S58" s="126"/>
      <c r="T58" s="126" t="n">
        <v>0.48</v>
      </c>
      <c r="U58" s="126"/>
      <c r="V58" s="126"/>
      <c r="W58" s="115"/>
      <c r="X58" s="110"/>
    </row>
    <row r="59" customFormat="false" ht="26.25" hidden="false" customHeight="true" outlineLevel="0" collapsed="false">
      <c r="A59" s="110"/>
      <c r="B59" s="127" t="s">
        <v>364</v>
      </c>
      <c r="C59" s="127"/>
      <c r="D59" s="127"/>
      <c r="E59" s="127"/>
      <c r="F59" s="127"/>
      <c r="G59" s="127"/>
      <c r="H59" s="128" t="n">
        <v>110</v>
      </c>
      <c r="I59" s="128"/>
      <c r="J59" s="128"/>
      <c r="K59" s="129" t="n">
        <v>0.04</v>
      </c>
      <c r="L59" s="129"/>
      <c r="M59" s="129"/>
      <c r="N59" s="129"/>
      <c r="O59" s="129"/>
      <c r="P59" s="129"/>
      <c r="Q59" s="129"/>
      <c r="R59" s="129"/>
      <c r="S59" s="129"/>
      <c r="T59" s="130" t="n">
        <v>4.4</v>
      </c>
      <c r="U59" s="130"/>
      <c r="V59" s="130"/>
      <c r="W59" s="110"/>
      <c r="X59" s="110"/>
    </row>
    <row r="60" customFormat="false" ht="15" hidden="false" customHeight="false" outlineLevel="0" collapsed="false">
      <c r="A60" s="110"/>
      <c r="B60" s="131"/>
      <c r="C60" s="131"/>
      <c r="D60" s="131"/>
      <c r="E60" s="132"/>
      <c r="F60" s="132"/>
      <c r="G60" s="132"/>
      <c r="H60" s="132"/>
      <c r="I60" s="132"/>
      <c r="J60" s="132"/>
      <c r="K60" s="133"/>
      <c r="L60" s="133"/>
      <c r="M60" s="133"/>
      <c r="N60" s="133"/>
      <c r="O60" s="133"/>
      <c r="P60" s="133"/>
      <c r="Q60" s="133"/>
      <c r="R60" s="133"/>
      <c r="S60" s="133"/>
      <c r="T60" s="134" t="n">
        <v>4.88</v>
      </c>
      <c r="U60" s="134"/>
      <c r="V60" s="134"/>
      <c r="W60" s="133" t="n">
        <v>4.88</v>
      </c>
      <c r="X60" s="110"/>
    </row>
    <row r="61" customFormat="false" ht="15" hidden="false" customHeight="true" outlineLevel="0" collapsed="false">
      <c r="A61" s="110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6" t="s">
        <v>365</v>
      </c>
      <c r="Q61" s="116"/>
      <c r="R61" s="116"/>
      <c r="S61" s="116"/>
      <c r="T61" s="116"/>
      <c r="U61" s="116"/>
      <c r="V61" s="116"/>
      <c r="W61" s="117" t="n">
        <v>4.88</v>
      </c>
      <c r="X61" s="110"/>
    </row>
    <row r="62" customFormat="false" ht="15" hidden="false" customHeight="true" outlineLevel="0" collapsed="false">
      <c r="A62" s="111" t="s">
        <v>59</v>
      </c>
      <c r="B62" s="111"/>
      <c r="C62" s="120" t="s">
        <v>327</v>
      </c>
      <c r="D62" s="121" t="s">
        <v>61</v>
      </c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10"/>
      <c r="X62" s="110"/>
    </row>
    <row r="63" customFormat="false" ht="15" hidden="false" customHeight="true" outlineLevel="0" collapsed="false">
      <c r="A63" s="110"/>
      <c r="B63" s="122"/>
      <c r="C63" s="122"/>
      <c r="D63" s="122"/>
      <c r="E63" s="123" t="s">
        <v>358</v>
      </c>
      <c r="F63" s="123"/>
      <c r="G63" s="123"/>
      <c r="H63" s="123"/>
      <c r="I63" s="123"/>
      <c r="J63" s="123"/>
      <c r="K63" s="123" t="s">
        <v>332</v>
      </c>
      <c r="L63" s="123"/>
      <c r="M63" s="123"/>
      <c r="N63" s="123" t="s">
        <v>335</v>
      </c>
      <c r="O63" s="123"/>
      <c r="P63" s="123"/>
      <c r="Q63" s="123" t="s">
        <v>335</v>
      </c>
      <c r="R63" s="123"/>
      <c r="S63" s="123"/>
      <c r="T63" s="123" t="s">
        <v>336</v>
      </c>
      <c r="U63" s="123"/>
      <c r="V63" s="123"/>
      <c r="W63" s="123" t="s">
        <v>337</v>
      </c>
      <c r="X63" s="110"/>
    </row>
    <row r="64" customFormat="false" ht="24" hidden="false" customHeight="true" outlineLevel="0" collapsed="false">
      <c r="A64" s="110"/>
      <c r="B64" s="124" t="s">
        <v>366</v>
      </c>
      <c r="C64" s="124"/>
      <c r="D64" s="124"/>
      <c r="E64" s="124"/>
      <c r="F64" s="124"/>
      <c r="G64" s="124"/>
      <c r="H64" s="125" t="n">
        <v>12</v>
      </c>
      <c r="I64" s="125"/>
      <c r="J64" s="125"/>
      <c r="K64" s="126" t="n">
        <v>1</v>
      </c>
      <c r="L64" s="126"/>
      <c r="M64" s="126"/>
      <c r="N64" s="126"/>
      <c r="O64" s="126"/>
      <c r="P64" s="126"/>
      <c r="Q64" s="126"/>
      <c r="R64" s="126"/>
      <c r="S64" s="126"/>
      <c r="T64" s="126" t="n">
        <v>12</v>
      </c>
      <c r="U64" s="126"/>
      <c r="V64" s="126"/>
      <c r="W64" s="115"/>
      <c r="X64" s="110"/>
    </row>
    <row r="65" customFormat="false" ht="24.75" hidden="false" customHeight="true" outlineLevel="0" collapsed="false">
      <c r="A65" s="110"/>
      <c r="B65" s="127" t="s">
        <v>367</v>
      </c>
      <c r="C65" s="127"/>
      <c r="D65" s="127"/>
      <c r="E65" s="127"/>
      <c r="F65" s="127"/>
      <c r="G65" s="127"/>
      <c r="H65" s="128" t="n">
        <v>22</v>
      </c>
      <c r="I65" s="128"/>
      <c r="J65" s="128"/>
      <c r="K65" s="129" t="n">
        <v>5</v>
      </c>
      <c r="L65" s="129"/>
      <c r="M65" s="129"/>
      <c r="N65" s="129"/>
      <c r="O65" s="129"/>
      <c r="P65" s="129"/>
      <c r="Q65" s="129"/>
      <c r="R65" s="129"/>
      <c r="S65" s="129"/>
      <c r="T65" s="130" t="n">
        <v>110</v>
      </c>
      <c r="U65" s="130"/>
      <c r="V65" s="130"/>
      <c r="W65" s="110"/>
      <c r="X65" s="110"/>
    </row>
    <row r="66" customFormat="false" ht="15" hidden="false" customHeight="false" outlineLevel="0" collapsed="false">
      <c r="A66" s="110"/>
      <c r="B66" s="131"/>
      <c r="C66" s="131"/>
      <c r="D66" s="131"/>
      <c r="E66" s="132"/>
      <c r="F66" s="132"/>
      <c r="G66" s="132"/>
      <c r="H66" s="132"/>
      <c r="I66" s="132"/>
      <c r="J66" s="132"/>
      <c r="K66" s="133"/>
      <c r="L66" s="133"/>
      <c r="M66" s="133"/>
      <c r="N66" s="133"/>
      <c r="O66" s="133"/>
      <c r="P66" s="133"/>
      <c r="Q66" s="133"/>
      <c r="R66" s="133"/>
      <c r="S66" s="133"/>
      <c r="T66" s="134" t="n">
        <v>122</v>
      </c>
      <c r="U66" s="134"/>
      <c r="V66" s="134"/>
      <c r="W66" s="133" t="n">
        <v>122</v>
      </c>
      <c r="X66" s="110"/>
    </row>
    <row r="67" customFormat="false" ht="15" hidden="false" customHeight="true" outlineLevel="0" collapsed="false">
      <c r="A67" s="110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6" t="s">
        <v>328</v>
      </c>
      <c r="Q67" s="116"/>
      <c r="R67" s="116"/>
      <c r="S67" s="116"/>
      <c r="T67" s="116"/>
      <c r="U67" s="116"/>
      <c r="V67" s="116"/>
      <c r="W67" s="117" t="n">
        <v>122</v>
      </c>
      <c r="X67" s="110"/>
    </row>
    <row r="68" customFormat="false" ht="33" hidden="false" customHeight="true" outlineLevel="0" collapsed="false">
      <c r="A68" s="111" t="s">
        <v>62</v>
      </c>
      <c r="B68" s="111"/>
      <c r="C68" s="120" t="s">
        <v>50</v>
      </c>
      <c r="D68" s="121" t="s">
        <v>64</v>
      </c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10"/>
      <c r="X68" s="110"/>
    </row>
    <row r="69" customFormat="false" ht="15" hidden="false" customHeight="true" outlineLevel="0" collapsed="false">
      <c r="A69" s="110"/>
      <c r="B69" s="122"/>
      <c r="C69" s="122"/>
      <c r="D69" s="122"/>
      <c r="E69" s="123" t="s">
        <v>358</v>
      </c>
      <c r="F69" s="123"/>
      <c r="G69" s="123"/>
      <c r="H69" s="123"/>
      <c r="I69" s="123"/>
      <c r="J69" s="123"/>
      <c r="K69" s="123" t="s">
        <v>351</v>
      </c>
      <c r="L69" s="123"/>
      <c r="M69" s="123"/>
      <c r="N69" s="123" t="s">
        <v>332</v>
      </c>
      <c r="O69" s="123"/>
      <c r="P69" s="123"/>
      <c r="Q69" s="123" t="s">
        <v>335</v>
      </c>
      <c r="R69" s="123"/>
      <c r="S69" s="123"/>
      <c r="T69" s="123" t="s">
        <v>336</v>
      </c>
      <c r="U69" s="123"/>
      <c r="V69" s="123"/>
      <c r="W69" s="123" t="s">
        <v>337</v>
      </c>
      <c r="X69" s="110"/>
    </row>
    <row r="70" customFormat="false" ht="15" hidden="false" customHeight="true" outlineLevel="0" collapsed="false">
      <c r="A70" s="110"/>
      <c r="B70" s="124" t="s">
        <v>368</v>
      </c>
      <c r="C70" s="124"/>
      <c r="D70" s="124"/>
      <c r="E70" s="124"/>
      <c r="F70" s="124"/>
      <c r="G70" s="124"/>
      <c r="H70" s="125"/>
      <c r="I70" s="125"/>
      <c r="J70" s="125"/>
      <c r="K70" s="126" t="n">
        <v>15.71</v>
      </c>
      <c r="L70" s="126"/>
      <c r="M70" s="126"/>
      <c r="N70" s="126" t="n">
        <v>1</v>
      </c>
      <c r="O70" s="126"/>
      <c r="P70" s="126"/>
      <c r="Q70" s="126"/>
      <c r="R70" s="126"/>
      <c r="S70" s="126"/>
      <c r="T70" s="126" t="n">
        <v>15.71</v>
      </c>
      <c r="U70" s="126"/>
      <c r="V70" s="126"/>
      <c r="W70" s="115"/>
      <c r="X70" s="110"/>
    </row>
    <row r="71" customFormat="false" ht="15" hidden="false" customHeight="true" outlineLevel="0" collapsed="false">
      <c r="A71" s="110"/>
      <c r="B71" s="127" t="s">
        <v>369</v>
      </c>
      <c r="C71" s="127"/>
      <c r="D71" s="127"/>
      <c r="E71" s="127"/>
      <c r="F71" s="127"/>
      <c r="G71" s="127"/>
      <c r="H71" s="128"/>
      <c r="I71" s="128"/>
      <c r="J71" s="128"/>
      <c r="K71" s="129" t="n">
        <v>26.31</v>
      </c>
      <c r="L71" s="129"/>
      <c r="M71" s="129"/>
      <c r="N71" s="129" t="n">
        <v>5</v>
      </c>
      <c r="O71" s="129"/>
      <c r="P71" s="129"/>
      <c r="Q71" s="129"/>
      <c r="R71" s="129"/>
      <c r="S71" s="129"/>
      <c r="T71" s="130" t="n">
        <v>131.55</v>
      </c>
      <c r="U71" s="130"/>
      <c r="V71" s="130"/>
      <c r="W71" s="110"/>
      <c r="X71" s="110"/>
    </row>
    <row r="72" customFormat="false" ht="15" hidden="false" customHeight="false" outlineLevel="0" collapsed="false">
      <c r="A72" s="110"/>
      <c r="B72" s="131"/>
      <c r="C72" s="131"/>
      <c r="D72" s="131"/>
      <c r="E72" s="132"/>
      <c r="F72" s="132"/>
      <c r="G72" s="132"/>
      <c r="H72" s="132"/>
      <c r="I72" s="132"/>
      <c r="J72" s="132"/>
      <c r="K72" s="133"/>
      <c r="L72" s="133"/>
      <c r="M72" s="133"/>
      <c r="N72" s="133"/>
      <c r="O72" s="133"/>
      <c r="P72" s="133"/>
      <c r="Q72" s="133"/>
      <c r="R72" s="133"/>
      <c r="S72" s="133"/>
      <c r="T72" s="134" t="n">
        <v>147.26</v>
      </c>
      <c r="U72" s="134"/>
      <c r="V72" s="134"/>
      <c r="W72" s="133" t="n">
        <v>147.26</v>
      </c>
      <c r="X72" s="110"/>
    </row>
    <row r="73" customFormat="false" ht="15" hidden="false" customHeight="true" outlineLevel="0" collapsed="false">
      <c r="A73" s="110"/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6" t="s">
        <v>356</v>
      </c>
      <c r="Q73" s="116"/>
      <c r="R73" s="116"/>
      <c r="S73" s="116"/>
      <c r="T73" s="116"/>
      <c r="U73" s="116"/>
      <c r="V73" s="116"/>
      <c r="W73" s="117" t="n">
        <v>147.26</v>
      </c>
      <c r="X73" s="110"/>
    </row>
    <row r="74" customFormat="false" ht="15" hidden="false" customHeight="true" outlineLevel="0" collapsed="false">
      <c r="A74" s="111" t="s">
        <v>65</v>
      </c>
      <c r="B74" s="111"/>
      <c r="C74" s="120" t="s">
        <v>50</v>
      </c>
      <c r="D74" s="121" t="s">
        <v>67</v>
      </c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10"/>
      <c r="X74" s="110"/>
    </row>
    <row r="75" customFormat="false" ht="15" hidden="false" customHeight="true" outlineLevel="0" collapsed="false">
      <c r="A75" s="110"/>
      <c r="B75" s="122"/>
      <c r="C75" s="122"/>
      <c r="D75" s="122"/>
      <c r="E75" s="123" t="s">
        <v>358</v>
      </c>
      <c r="F75" s="123"/>
      <c r="G75" s="123"/>
      <c r="H75" s="123"/>
      <c r="I75" s="123"/>
      <c r="J75" s="123"/>
      <c r="K75" s="123" t="s">
        <v>351</v>
      </c>
      <c r="L75" s="123"/>
      <c r="M75" s="123"/>
      <c r="N75" s="123" t="s">
        <v>332</v>
      </c>
      <c r="O75" s="123"/>
      <c r="P75" s="123"/>
      <c r="Q75" s="123" t="s">
        <v>335</v>
      </c>
      <c r="R75" s="123"/>
      <c r="S75" s="123"/>
      <c r="T75" s="123" t="s">
        <v>336</v>
      </c>
      <c r="U75" s="123"/>
      <c r="V75" s="123"/>
      <c r="W75" s="123" t="s">
        <v>337</v>
      </c>
      <c r="X75" s="110"/>
    </row>
    <row r="76" customFormat="false" ht="15" hidden="false" customHeight="true" outlineLevel="0" collapsed="false">
      <c r="A76" s="110"/>
      <c r="B76" s="124" t="s">
        <v>370</v>
      </c>
      <c r="C76" s="124"/>
      <c r="D76" s="124"/>
      <c r="E76" s="124"/>
      <c r="F76" s="124"/>
      <c r="G76" s="124"/>
      <c r="H76" s="125"/>
      <c r="I76" s="125"/>
      <c r="J76" s="125"/>
      <c r="K76" s="126" t="n">
        <v>15.71</v>
      </c>
      <c r="L76" s="126"/>
      <c r="M76" s="126"/>
      <c r="N76" s="126" t="n">
        <v>1</v>
      </c>
      <c r="O76" s="126"/>
      <c r="P76" s="126"/>
      <c r="Q76" s="126"/>
      <c r="R76" s="126"/>
      <c r="S76" s="126"/>
      <c r="T76" s="126" t="n">
        <v>15.71</v>
      </c>
      <c r="U76" s="126"/>
      <c r="V76" s="126"/>
      <c r="W76" s="115"/>
      <c r="X76" s="110"/>
    </row>
    <row r="77" customFormat="false" ht="15" hidden="false" customHeight="true" outlineLevel="0" collapsed="false">
      <c r="A77" s="110"/>
      <c r="B77" s="127" t="s">
        <v>371</v>
      </c>
      <c r="C77" s="127"/>
      <c r="D77" s="127"/>
      <c r="E77" s="127"/>
      <c r="F77" s="127"/>
      <c r="G77" s="127"/>
      <c r="H77" s="128"/>
      <c r="I77" s="128"/>
      <c r="J77" s="128"/>
      <c r="K77" s="129" t="n">
        <v>26.31</v>
      </c>
      <c r="L77" s="129"/>
      <c r="M77" s="129"/>
      <c r="N77" s="129" t="n">
        <v>5</v>
      </c>
      <c r="O77" s="129"/>
      <c r="P77" s="129"/>
      <c r="Q77" s="129"/>
      <c r="R77" s="129"/>
      <c r="S77" s="129"/>
      <c r="T77" s="130" t="n">
        <v>131.55</v>
      </c>
      <c r="U77" s="130"/>
      <c r="V77" s="130"/>
      <c r="W77" s="110"/>
      <c r="X77" s="110"/>
    </row>
    <row r="78" customFormat="false" ht="15" hidden="false" customHeight="false" outlineLevel="0" collapsed="false">
      <c r="A78" s="110"/>
      <c r="B78" s="131"/>
      <c r="C78" s="131"/>
      <c r="D78" s="131"/>
      <c r="E78" s="132"/>
      <c r="F78" s="132"/>
      <c r="G78" s="132"/>
      <c r="H78" s="132"/>
      <c r="I78" s="132"/>
      <c r="J78" s="132"/>
      <c r="K78" s="133"/>
      <c r="L78" s="133"/>
      <c r="M78" s="133"/>
      <c r="N78" s="133"/>
      <c r="O78" s="133"/>
      <c r="P78" s="133"/>
      <c r="Q78" s="133"/>
      <c r="R78" s="133"/>
      <c r="S78" s="133"/>
      <c r="T78" s="134" t="n">
        <v>147.26</v>
      </c>
      <c r="U78" s="134"/>
      <c r="V78" s="134"/>
      <c r="W78" s="133" t="n">
        <v>147.26</v>
      </c>
      <c r="X78" s="110"/>
    </row>
    <row r="79" customFormat="false" ht="15" hidden="false" customHeight="true" outlineLevel="0" collapsed="false">
      <c r="A79" s="110"/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6" t="s">
        <v>356</v>
      </c>
      <c r="Q79" s="116"/>
      <c r="R79" s="116"/>
      <c r="S79" s="116"/>
      <c r="T79" s="116"/>
      <c r="U79" s="116"/>
      <c r="V79" s="116"/>
      <c r="W79" s="117" t="n">
        <v>147.26</v>
      </c>
      <c r="X79" s="110"/>
    </row>
    <row r="80" customFormat="false" ht="15" hidden="false" customHeight="true" outlineLevel="0" collapsed="false">
      <c r="A80" s="118" t="s">
        <v>329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9"/>
      <c r="U80" s="119"/>
      <c r="V80" s="119"/>
      <c r="W80" s="119"/>
      <c r="X80" s="107"/>
    </row>
    <row r="81" customFormat="false" ht="15" hidden="false" customHeight="true" outlineLevel="0" collapsed="false">
      <c r="A81" s="106" t="s">
        <v>372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7"/>
    </row>
    <row r="82" customFormat="false" ht="15" hidden="false" customHeight="true" outlineLevel="0" collapsed="false">
      <c r="A82" s="108" t="s">
        <v>325</v>
      </c>
      <c r="B82" s="108"/>
      <c r="C82" s="108" t="s">
        <v>13</v>
      </c>
      <c r="D82" s="108" t="s">
        <v>12</v>
      </c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9" t="s">
        <v>326</v>
      </c>
      <c r="U82" s="109"/>
      <c r="V82" s="109"/>
      <c r="W82" s="109"/>
      <c r="X82" s="110"/>
    </row>
    <row r="83" customFormat="false" ht="21.75" hidden="false" customHeight="true" outlineLevel="0" collapsed="false">
      <c r="A83" s="111" t="s">
        <v>69</v>
      </c>
      <c r="B83" s="111"/>
      <c r="C83" s="120" t="s">
        <v>72</v>
      </c>
      <c r="D83" s="121" t="s">
        <v>71</v>
      </c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10"/>
      <c r="X83" s="107"/>
    </row>
    <row r="84" customFormat="false" ht="15" hidden="false" customHeight="true" outlineLevel="0" collapsed="false">
      <c r="A84" s="110"/>
      <c r="B84" s="122"/>
      <c r="C84" s="122"/>
      <c r="D84" s="122"/>
      <c r="E84" s="123" t="s">
        <v>358</v>
      </c>
      <c r="F84" s="123"/>
      <c r="G84" s="123"/>
      <c r="H84" s="123"/>
      <c r="I84" s="123"/>
      <c r="J84" s="123"/>
      <c r="K84" s="123" t="s">
        <v>373</v>
      </c>
      <c r="L84" s="123"/>
      <c r="M84" s="123"/>
      <c r="N84" s="123" t="s">
        <v>351</v>
      </c>
      <c r="O84" s="123"/>
      <c r="P84" s="123"/>
      <c r="Q84" s="123" t="s">
        <v>374</v>
      </c>
      <c r="R84" s="123"/>
      <c r="S84" s="123"/>
      <c r="T84" s="123" t="s">
        <v>336</v>
      </c>
      <c r="U84" s="123"/>
      <c r="V84" s="123"/>
      <c r="W84" s="123" t="s">
        <v>337</v>
      </c>
      <c r="X84" s="110"/>
    </row>
    <row r="85" customFormat="false" ht="15" hidden="false" customHeight="true" outlineLevel="0" collapsed="false">
      <c r="A85" s="110"/>
      <c r="B85" s="124" t="s">
        <v>375</v>
      </c>
      <c r="C85" s="124"/>
      <c r="D85" s="124"/>
      <c r="E85" s="124"/>
      <c r="F85" s="124"/>
      <c r="G85" s="124"/>
      <c r="H85" s="125" t="n">
        <v>2</v>
      </c>
      <c r="I85" s="125"/>
      <c r="J85" s="125"/>
      <c r="K85" s="126" t="n">
        <v>0.05</v>
      </c>
      <c r="L85" s="126"/>
      <c r="M85" s="126"/>
      <c r="N85" s="126" t="n">
        <v>358.19</v>
      </c>
      <c r="O85" s="126"/>
      <c r="P85" s="126"/>
      <c r="Q85" s="126" t="n">
        <v>2</v>
      </c>
      <c r="R85" s="126"/>
      <c r="S85" s="126"/>
      <c r="T85" s="126" t="n">
        <v>225.06</v>
      </c>
      <c r="U85" s="126"/>
      <c r="V85" s="126"/>
      <c r="W85" s="115"/>
      <c r="X85" s="110"/>
    </row>
    <row r="86" customFormat="false" ht="24.75" hidden="false" customHeight="true" outlineLevel="0" collapsed="false">
      <c r="A86" s="110"/>
      <c r="B86" s="127" t="s">
        <v>376</v>
      </c>
      <c r="C86" s="127"/>
      <c r="D86" s="127"/>
      <c r="E86" s="127"/>
      <c r="F86" s="127"/>
      <c r="G86" s="127"/>
      <c r="H86" s="128" t="n">
        <v>1</v>
      </c>
      <c r="I86" s="128"/>
      <c r="J86" s="128"/>
      <c r="K86" s="129" t="n">
        <v>0.01</v>
      </c>
      <c r="L86" s="129"/>
      <c r="M86" s="129"/>
      <c r="N86" s="129" t="n">
        <v>117.3</v>
      </c>
      <c r="O86" s="129"/>
      <c r="P86" s="129"/>
      <c r="Q86" s="129" t="n">
        <v>2</v>
      </c>
      <c r="R86" s="129"/>
      <c r="S86" s="129"/>
      <c r="T86" s="129" t="n">
        <v>7.37</v>
      </c>
      <c r="U86" s="129"/>
      <c r="V86" s="129"/>
      <c r="W86" s="110"/>
      <c r="X86" s="110"/>
    </row>
    <row r="87" customFormat="false" ht="24" hidden="false" customHeight="true" outlineLevel="0" collapsed="false">
      <c r="A87" s="110"/>
      <c r="B87" s="127" t="s">
        <v>377</v>
      </c>
      <c r="C87" s="127"/>
      <c r="D87" s="127"/>
      <c r="E87" s="127"/>
      <c r="F87" s="127"/>
      <c r="G87" s="127"/>
      <c r="H87" s="128" t="n">
        <v>1</v>
      </c>
      <c r="I87" s="128"/>
      <c r="J87" s="128"/>
      <c r="K87" s="129" t="n">
        <v>0.05</v>
      </c>
      <c r="L87" s="129"/>
      <c r="M87" s="129"/>
      <c r="N87" s="129" t="n">
        <v>524.78</v>
      </c>
      <c r="O87" s="129"/>
      <c r="P87" s="129"/>
      <c r="Q87" s="129" t="n">
        <v>2</v>
      </c>
      <c r="R87" s="129"/>
      <c r="S87" s="129"/>
      <c r="T87" s="129" t="n">
        <v>164.86</v>
      </c>
      <c r="U87" s="129"/>
      <c r="V87" s="129"/>
      <c r="W87" s="110"/>
      <c r="X87" s="110"/>
    </row>
    <row r="88" customFormat="false" ht="24" hidden="false" customHeight="true" outlineLevel="0" collapsed="false">
      <c r="A88" s="110"/>
      <c r="B88" s="127" t="s">
        <v>378</v>
      </c>
      <c r="C88" s="127"/>
      <c r="D88" s="127"/>
      <c r="E88" s="127"/>
      <c r="F88" s="127"/>
      <c r="G88" s="127"/>
      <c r="H88" s="128" t="n">
        <v>2</v>
      </c>
      <c r="I88" s="128"/>
      <c r="J88" s="128"/>
      <c r="K88" s="129" t="n">
        <v>0.02</v>
      </c>
      <c r="L88" s="129"/>
      <c r="M88" s="129"/>
      <c r="N88" s="129" t="n">
        <v>294.52</v>
      </c>
      <c r="O88" s="129"/>
      <c r="P88" s="129"/>
      <c r="Q88" s="129" t="n">
        <v>2</v>
      </c>
      <c r="R88" s="129"/>
      <c r="S88" s="129"/>
      <c r="T88" s="129" t="n">
        <v>23.56</v>
      </c>
      <c r="U88" s="129"/>
      <c r="V88" s="129"/>
      <c r="W88" s="110"/>
      <c r="X88" s="110"/>
    </row>
    <row r="89" customFormat="false" ht="15" hidden="false" customHeight="true" outlineLevel="0" collapsed="false">
      <c r="A89" s="110"/>
      <c r="B89" s="127" t="s">
        <v>379</v>
      </c>
      <c r="C89" s="127"/>
      <c r="D89" s="127"/>
      <c r="E89" s="127"/>
      <c r="F89" s="127"/>
      <c r="G89" s="127"/>
      <c r="H89" s="128" t="n">
        <v>122</v>
      </c>
      <c r="I89" s="128"/>
      <c r="J89" s="128"/>
      <c r="K89" s="129" t="n">
        <v>0.09</v>
      </c>
      <c r="L89" s="129"/>
      <c r="M89" s="129"/>
      <c r="N89" s="129" t="n">
        <v>0.4</v>
      </c>
      <c r="O89" s="129"/>
      <c r="P89" s="129"/>
      <c r="Q89" s="129" t="n">
        <v>2</v>
      </c>
      <c r="R89" s="129"/>
      <c r="S89" s="129"/>
      <c r="T89" s="130" t="n">
        <v>8.78</v>
      </c>
      <c r="U89" s="130"/>
      <c r="V89" s="130"/>
      <c r="W89" s="110"/>
      <c r="X89" s="110"/>
    </row>
    <row r="90" customFormat="false" ht="15" hidden="false" customHeight="false" outlineLevel="0" collapsed="false">
      <c r="A90" s="110"/>
      <c r="B90" s="131"/>
      <c r="C90" s="131"/>
      <c r="D90" s="131"/>
      <c r="E90" s="132"/>
      <c r="F90" s="132"/>
      <c r="G90" s="132"/>
      <c r="H90" s="132"/>
      <c r="I90" s="132"/>
      <c r="J90" s="132"/>
      <c r="K90" s="133"/>
      <c r="L90" s="133"/>
      <c r="M90" s="133"/>
      <c r="N90" s="133"/>
      <c r="O90" s="133"/>
      <c r="P90" s="133"/>
      <c r="Q90" s="133"/>
      <c r="R90" s="133"/>
      <c r="S90" s="133"/>
      <c r="T90" s="134" t="n">
        <v>429.63</v>
      </c>
      <c r="U90" s="134"/>
      <c r="V90" s="134"/>
      <c r="W90" s="133" t="n">
        <v>429.63</v>
      </c>
      <c r="X90" s="110"/>
    </row>
    <row r="91" customFormat="false" ht="15" hidden="false" customHeight="true" outlineLevel="0" collapsed="false">
      <c r="A91" s="110"/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6" t="s">
        <v>380</v>
      </c>
      <c r="Q91" s="116"/>
      <c r="R91" s="116"/>
      <c r="S91" s="116"/>
      <c r="T91" s="116"/>
      <c r="U91" s="116"/>
      <c r="V91" s="116"/>
      <c r="W91" s="117" t="n">
        <v>429.63</v>
      </c>
      <c r="X91" s="110"/>
    </row>
    <row r="92" customFormat="false" ht="26.25" hidden="false" customHeight="true" outlineLevel="0" collapsed="false">
      <c r="A92" s="111" t="s">
        <v>73</v>
      </c>
      <c r="B92" s="111"/>
      <c r="C92" s="120" t="s">
        <v>72</v>
      </c>
      <c r="D92" s="121" t="s">
        <v>75</v>
      </c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10"/>
      <c r="X92" s="110"/>
    </row>
    <row r="93" customFormat="false" ht="15" hidden="false" customHeight="true" outlineLevel="0" collapsed="false">
      <c r="A93" s="110"/>
      <c r="B93" s="122"/>
      <c r="C93" s="122"/>
      <c r="D93" s="122"/>
      <c r="E93" s="123" t="s">
        <v>358</v>
      </c>
      <c r="F93" s="123"/>
      <c r="G93" s="123"/>
      <c r="H93" s="123"/>
      <c r="I93" s="123"/>
      <c r="J93" s="123"/>
      <c r="K93" s="123" t="s">
        <v>373</v>
      </c>
      <c r="L93" s="123"/>
      <c r="M93" s="123"/>
      <c r="N93" s="123" t="s">
        <v>351</v>
      </c>
      <c r="O93" s="123"/>
      <c r="P93" s="123"/>
      <c r="Q93" s="123" t="s">
        <v>374</v>
      </c>
      <c r="R93" s="123"/>
      <c r="S93" s="123"/>
      <c r="T93" s="123" t="s">
        <v>336</v>
      </c>
      <c r="U93" s="123"/>
      <c r="V93" s="123"/>
      <c r="W93" s="123" t="s">
        <v>337</v>
      </c>
      <c r="X93" s="110"/>
    </row>
    <row r="94" customFormat="false" ht="15" hidden="false" customHeight="true" outlineLevel="0" collapsed="false">
      <c r="A94" s="110"/>
      <c r="B94" s="124" t="s">
        <v>375</v>
      </c>
      <c r="C94" s="124"/>
      <c r="D94" s="124"/>
      <c r="E94" s="124"/>
      <c r="F94" s="124"/>
      <c r="G94" s="124"/>
      <c r="H94" s="125" t="n">
        <v>2</v>
      </c>
      <c r="I94" s="125"/>
      <c r="J94" s="125"/>
      <c r="K94" s="126" t="n">
        <v>0.05</v>
      </c>
      <c r="L94" s="126"/>
      <c r="M94" s="126"/>
      <c r="N94" s="126" t="n">
        <v>358.19</v>
      </c>
      <c r="O94" s="126"/>
      <c r="P94" s="126"/>
      <c r="Q94" s="126" t="n">
        <v>2</v>
      </c>
      <c r="R94" s="126"/>
      <c r="S94" s="126"/>
      <c r="T94" s="126" t="n">
        <v>225.06</v>
      </c>
      <c r="U94" s="126"/>
      <c r="V94" s="126"/>
      <c r="W94" s="115"/>
      <c r="X94" s="110"/>
    </row>
    <row r="95" customFormat="false" ht="23.25" hidden="false" customHeight="true" outlineLevel="0" collapsed="false">
      <c r="A95" s="110"/>
      <c r="B95" s="127" t="s">
        <v>376</v>
      </c>
      <c r="C95" s="127"/>
      <c r="D95" s="127"/>
      <c r="E95" s="127"/>
      <c r="F95" s="127"/>
      <c r="G95" s="127"/>
      <c r="H95" s="128" t="n">
        <v>1</v>
      </c>
      <c r="I95" s="128"/>
      <c r="J95" s="128"/>
      <c r="K95" s="129" t="n">
        <v>0.01</v>
      </c>
      <c r="L95" s="129"/>
      <c r="M95" s="129"/>
      <c r="N95" s="129" t="n">
        <v>117.3</v>
      </c>
      <c r="O95" s="129"/>
      <c r="P95" s="129"/>
      <c r="Q95" s="129" t="n">
        <v>2</v>
      </c>
      <c r="R95" s="129"/>
      <c r="S95" s="129"/>
      <c r="T95" s="129" t="n">
        <v>7.37</v>
      </c>
      <c r="U95" s="129"/>
      <c r="V95" s="129"/>
      <c r="W95" s="110"/>
      <c r="X95" s="110"/>
    </row>
    <row r="96" customFormat="false" ht="23.25" hidden="false" customHeight="true" outlineLevel="0" collapsed="false">
      <c r="A96" s="110"/>
      <c r="B96" s="127" t="s">
        <v>377</v>
      </c>
      <c r="C96" s="127"/>
      <c r="D96" s="127"/>
      <c r="E96" s="127"/>
      <c r="F96" s="127"/>
      <c r="G96" s="127"/>
      <c r="H96" s="128" t="n">
        <v>1</v>
      </c>
      <c r="I96" s="128"/>
      <c r="J96" s="128"/>
      <c r="K96" s="129" t="n">
        <v>0.05</v>
      </c>
      <c r="L96" s="129"/>
      <c r="M96" s="129"/>
      <c r="N96" s="129" t="n">
        <v>524.78</v>
      </c>
      <c r="O96" s="129"/>
      <c r="P96" s="129"/>
      <c r="Q96" s="129" t="n">
        <v>2</v>
      </c>
      <c r="R96" s="129"/>
      <c r="S96" s="129"/>
      <c r="T96" s="129" t="n">
        <v>164.86</v>
      </c>
      <c r="U96" s="129"/>
      <c r="V96" s="129"/>
      <c r="W96" s="110"/>
      <c r="X96" s="110"/>
    </row>
    <row r="97" customFormat="false" ht="21.75" hidden="false" customHeight="true" outlineLevel="0" collapsed="false">
      <c r="A97" s="110"/>
      <c r="B97" s="127" t="s">
        <v>378</v>
      </c>
      <c r="C97" s="127"/>
      <c r="D97" s="127"/>
      <c r="E97" s="127"/>
      <c r="F97" s="127"/>
      <c r="G97" s="127"/>
      <c r="H97" s="128" t="n">
        <v>2</v>
      </c>
      <c r="I97" s="128"/>
      <c r="J97" s="128"/>
      <c r="K97" s="129" t="n">
        <v>0.02</v>
      </c>
      <c r="L97" s="129"/>
      <c r="M97" s="129"/>
      <c r="N97" s="129" t="n">
        <v>294.52</v>
      </c>
      <c r="O97" s="129"/>
      <c r="P97" s="129"/>
      <c r="Q97" s="129" t="n">
        <v>2</v>
      </c>
      <c r="R97" s="129"/>
      <c r="S97" s="129"/>
      <c r="T97" s="129" t="n">
        <v>23.56</v>
      </c>
      <c r="U97" s="129"/>
      <c r="V97" s="129"/>
      <c r="W97" s="110"/>
      <c r="X97" s="110"/>
    </row>
    <row r="98" customFormat="false" ht="15" hidden="false" customHeight="true" outlineLevel="0" collapsed="false">
      <c r="A98" s="110"/>
      <c r="B98" s="127" t="s">
        <v>379</v>
      </c>
      <c r="C98" s="127"/>
      <c r="D98" s="127"/>
      <c r="E98" s="127"/>
      <c r="F98" s="127"/>
      <c r="G98" s="127"/>
      <c r="H98" s="128" t="n">
        <v>122</v>
      </c>
      <c r="I98" s="128"/>
      <c r="J98" s="128"/>
      <c r="K98" s="129" t="n">
        <v>0.09</v>
      </c>
      <c r="L98" s="129"/>
      <c r="M98" s="129"/>
      <c r="N98" s="129" t="n">
        <v>0.4</v>
      </c>
      <c r="O98" s="129"/>
      <c r="P98" s="129"/>
      <c r="Q98" s="129" t="n">
        <v>2</v>
      </c>
      <c r="R98" s="129"/>
      <c r="S98" s="129"/>
      <c r="T98" s="129" t="n">
        <v>8.78</v>
      </c>
      <c r="U98" s="129"/>
      <c r="V98" s="129"/>
      <c r="W98" s="110"/>
      <c r="X98" s="110"/>
    </row>
    <row r="99" customFormat="false" ht="36" hidden="false" customHeight="true" outlineLevel="0" collapsed="false">
      <c r="A99" s="110"/>
      <c r="B99" s="127" t="s">
        <v>381</v>
      </c>
      <c r="C99" s="127"/>
      <c r="D99" s="127"/>
      <c r="E99" s="127"/>
      <c r="F99" s="127"/>
      <c r="G99" s="127"/>
      <c r="H99" s="128" t="n">
        <v>4</v>
      </c>
      <c r="I99" s="128"/>
      <c r="J99" s="128"/>
      <c r="K99" s="129" t="n">
        <v>0.05</v>
      </c>
      <c r="L99" s="129"/>
      <c r="M99" s="129"/>
      <c r="N99" s="129" t="n">
        <v>137.96</v>
      </c>
      <c r="O99" s="129"/>
      <c r="P99" s="129"/>
      <c r="Q99" s="129" t="n">
        <v>2</v>
      </c>
      <c r="R99" s="129"/>
      <c r="S99" s="129"/>
      <c r="T99" s="130" t="n">
        <v>55.18</v>
      </c>
      <c r="U99" s="130"/>
      <c r="V99" s="130"/>
      <c r="W99" s="110"/>
      <c r="X99" s="110"/>
    </row>
    <row r="100" customFormat="false" ht="15" hidden="false" customHeight="false" outlineLevel="0" collapsed="false">
      <c r="A100" s="110"/>
      <c r="B100" s="131"/>
      <c r="C100" s="131"/>
      <c r="D100" s="131"/>
      <c r="E100" s="132"/>
      <c r="F100" s="132"/>
      <c r="G100" s="132"/>
      <c r="H100" s="132"/>
      <c r="I100" s="132"/>
      <c r="J100" s="132"/>
      <c r="K100" s="133"/>
      <c r="L100" s="133"/>
      <c r="M100" s="133"/>
      <c r="N100" s="133"/>
      <c r="O100" s="133"/>
      <c r="P100" s="133"/>
      <c r="Q100" s="133"/>
      <c r="R100" s="133"/>
      <c r="S100" s="133"/>
      <c r="T100" s="134" t="n">
        <v>484.81</v>
      </c>
      <c r="U100" s="134"/>
      <c r="V100" s="134"/>
      <c r="W100" s="133" t="n">
        <v>484.81</v>
      </c>
      <c r="X100" s="110"/>
    </row>
    <row r="101" customFormat="false" ht="15" hidden="false" customHeight="true" outlineLevel="0" collapsed="false">
      <c r="A101" s="110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6" t="s">
        <v>380</v>
      </c>
      <c r="Q101" s="116"/>
      <c r="R101" s="116"/>
      <c r="S101" s="116"/>
      <c r="T101" s="116"/>
      <c r="U101" s="116"/>
      <c r="V101" s="116"/>
      <c r="W101" s="117" t="n">
        <v>484.81</v>
      </c>
      <c r="X101" s="110"/>
    </row>
    <row r="102" customFormat="false" ht="15" hidden="false" customHeight="true" outlineLevel="0" collapsed="false">
      <c r="A102" s="111" t="s">
        <v>76</v>
      </c>
      <c r="B102" s="111"/>
      <c r="C102" s="120" t="s">
        <v>72</v>
      </c>
      <c r="D102" s="121" t="s">
        <v>78</v>
      </c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10"/>
      <c r="X102" s="110"/>
    </row>
    <row r="103" customFormat="false" ht="15" hidden="false" customHeight="true" outlineLevel="0" collapsed="false">
      <c r="A103" s="110"/>
      <c r="B103" s="122"/>
      <c r="C103" s="122"/>
      <c r="D103" s="122"/>
      <c r="E103" s="123" t="s">
        <v>358</v>
      </c>
      <c r="F103" s="123"/>
      <c r="G103" s="123"/>
      <c r="H103" s="123"/>
      <c r="I103" s="123"/>
      <c r="J103" s="123"/>
      <c r="K103" s="123" t="s">
        <v>351</v>
      </c>
      <c r="L103" s="123"/>
      <c r="M103" s="123"/>
      <c r="N103" s="123" t="s">
        <v>382</v>
      </c>
      <c r="O103" s="123"/>
      <c r="P103" s="123"/>
      <c r="Q103" s="123" t="s">
        <v>335</v>
      </c>
      <c r="R103" s="123"/>
      <c r="S103" s="123"/>
      <c r="T103" s="123" t="s">
        <v>336</v>
      </c>
      <c r="U103" s="123"/>
      <c r="V103" s="123"/>
      <c r="W103" s="123" t="s">
        <v>337</v>
      </c>
      <c r="X103" s="110"/>
    </row>
    <row r="104" customFormat="false" ht="24.75" hidden="false" customHeight="true" outlineLevel="0" collapsed="false">
      <c r="A104" s="110"/>
      <c r="B104" s="124" t="s">
        <v>383</v>
      </c>
      <c r="C104" s="124"/>
      <c r="D104" s="124"/>
      <c r="E104" s="124"/>
      <c r="F104" s="124"/>
      <c r="G104" s="124"/>
      <c r="H104" s="125" t="n">
        <v>782</v>
      </c>
      <c r="I104" s="125"/>
      <c r="J104" s="125"/>
      <c r="K104" s="126" t="n">
        <v>0.3</v>
      </c>
      <c r="L104" s="126"/>
      <c r="M104" s="126"/>
      <c r="N104" s="126" t="n">
        <v>0.3</v>
      </c>
      <c r="O104" s="126"/>
      <c r="P104" s="126"/>
      <c r="Q104" s="126"/>
      <c r="R104" s="126"/>
      <c r="S104" s="126"/>
      <c r="T104" s="135" t="n">
        <v>70.38</v>
      </c>
      <c r="U104" s="135"/>
      <c r="V104" s="135"/>
      <c r="W104" s="115"/>
      <c r="X104" s="110"/>
    </row>
    <row r="105" customFormat="false" ht="15" hidden="false" customHeight="false" outlineLevel="0" collapsed="false">
      <c r="A105" s="110"/>
      <c r="B105" s="131"/>
      <c r="C105" s="131"/>
      <c r="D105" s="131"/>
      <c r="E105" s="132"/>
      <c r="F105" s="132"/>
      <c r="G105" s="132"/>
      <c r="H105" s="132"/>
      <c r="I105" s="132"/>
      <c r="J105" s="132"/>
      <c r="K105" s="133"/>
      <c r="L105" s="133"/>
      <c r="M105" s="133"/>
      <c r="N105" s="133"/>
      <c r="O105" s="133"/>
      <c r="P105" s="133"/>
      <c r="Q105" s="133"/>
      <c r="R105" s="133"/>
      <c r="S105" s="133"/>
      <c r="T105" s="134" t="n">
        <v>70.38</v>
      </c>
      <c r="U105" s="134"/>
      <c r="V105" s="134"/>
      <c r="W105" s="133" t="n">
        <v>70.38</v>
      </c>
      <c r="X105" s="110"/>
    </row>
    <row r="106" customFormat="false" ht="15" hidden="false" customHeight="true" outlineLevel="0" collapsed="false">
      <c r="A106" s="110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6" t="s">
        <v>380</v>
      </c>
      <c r="Q106" s="116"/>
      <c r="R106" s="116"/>
      <c r="S106" s="116"/>
      <c r="T106" s="116"/>
      <c r="U106" s="116"/>
      <c r="V106" s="116"/>
      <c r="W106" s="117" t="n">
        <v>70.38</v>
      </c>
      <c r="X106" s="110"/>
    </row>
    <row r="107" customFormat="false" ht="15" hidden="false" customHeight="true" outlineLevel="0" collapsed="false">
      <c r="A107" s="111" t="s">
        <v>79</v>
      </c>
      <c r="B107" s="111"/>
      <c r="C107" s="120" t="s">
        <v>72</v>
      </c>
      <c r="D107" s="121" t="s">
        <v>81</v>
      </c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10"/>
      <c r="X107" s="110"/>
    </row>
    <row r="108" customFormat="false" ht="15" hidden="false" customHeight="true" outlineLevel="0" collapsed="false">
      <c r="A108" s="110"/>
      <c r="B108" s="122"/>
      <c r="C108" s="122"/>
      <c r="D108" s="122"/>
      <c r="E108" s="123" t="s">
        <v>358</v>
      </c>
      <c r="F108" s="123"/>
      <c r="G108" s="123"/>
      <c r="H108" s="123"/>
      <c r="I108" s="123"/>
      <c r="J108" s="123"/>
      <c r="K108" s="123" t="s">
        <v>351</v>
      </c>
      <c r="L108" s="123"/>
      <c r="M108" s="123"/>
      <c r="N108" s="123" t="s">
        <v>382</v>
      </c>
      <c r="O108" s="123"/>
      <c r="P108" s="123"/>
      <c r="Q108" s="123" t="s">
        <v>335</v>
      </c>
      <c r="R108" s="123"/>
      <c r="S108" s="123"/>
      <c r="T108" s="123" t="s">
        <v>336</v>
      </c>
      <c r="U108" s="123"/>
      <c r="V108" s="123"/>
      <c r="W108" s="123" t="s">
        <v>337</v>
      </c>
      <c r="X108" s="110"/>
    </row>
    <row r="109" customFormat="false" ht="22.5" hidden="false" customHeight="true" outlineLevel="0" collapsed="false">
      <c r="A109" s="110"/>
      <c r="B109" s="124" t="s">
        <v>383</v>
      </c>
      <c r="C109" s="124"/>
      <c r="D109" s="124"/>
      <c r="E109" s="124"/>
      <c r="F109" s="124"/>
      <c r="G109" s="124"/>
      <c r="H109" s="125" t="n">
        <v>782</v>
      </c>
      <c r="I109" s="125"/>
      <c r="J109" s="125"/>
      <c r="K109" s="126" t="n">
        <v>0.3</v>
      </c>
      <c r="L109" s="126"/>
      <c r="M109" s="126"/>
      <c r="N109" s="126" t="n">
        <v>0.3</v>
      </c>
      <c r="O109" s="126"/>
      <c r="P109" s="126"/>
      <c r="Q109" s="126"/>
      <c r="R109" s="126"/>
      <c r="S109" s="126"/>
      <c r="T109" s="135" t="n">
        <v>70.38</v>
      </c>
      <c r="U109" s="135"/>
      <c r="V109" s="135"/>
      <c r="W109" s="115"/>
      <c r="X109" s="110"/>
    </row>
    <row r="110" customFormat="false" ht="15" hidden="false" customHeight="false" outlineLevel="0" collapsed="false">
      <c r="A110" s="110"/>
      <c r="B110" s="131"/>
      <c r="C110" s="131"/>
      <c r="D110" s="131"/>
      <c r="E110" s="132"/>
      <c r="F110" s="132"/>
      <c r="G110" s="132"/>
      <c r="H110" s="132"/>
      <c r="I110" s="132"/>
      <c r="J110" s="132"/>
      <c r="K110" s="133"/>
      <c r="L110" s="133"/>
      <c r="M110" s="133"/>
      <c r="N110" s="133"/>
      <c r="O110" s="133"/>
      <c r="P110" s="133"/>
      <c r="Q110" s="133"/>
      <c r="R110" s="133"/>
      <c r="S110" s="133"/>
      <c r="T110" s="134" t="n">
        <v>70.38</v>
      </c>
      <c r="U110" s="134"/>
      <c r="V110" s="134"/>
      <c r="W110" s="133" t="n">
        <v>70.38</v>
      </c>
      <c r="X110" s="110"/>
    </row>
    <row r="111" customFormat="false" ht="15" hidden="false" customHeight="true" outlineLevel="0" collapsed="false">
      <c r="A111" s="110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6" t="s">
        <v>380</v>
      </c>
      <c r="Q111" s="116"/>
      <c r="R111" s="116"/>
      <c r="S111" s="116"/>
      <c r="T111" s="116"/>
      <c r="U111" s="116"/>
      <c r="V111" s="116"/>
      <c r="W111" s="117" t="n">
        <v>70.38</v>
      </c>
      <c r="X111" s="110"/>
    </row>
    <row r="112" customFormat="false" ht="15" hidden="false" customHeight="true" outlineLevel="0" collapsed="false">
      <c r="A112" s="118" t="s">
        <v>329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9"/>
      <c r="U112" s="119"/>
      <c r="V112" s="119"/>
      <c r="W112" s="119"/>
      <c r="X112" s="107"/>
    </row>
    <row r="113" customFormat="false" ht="15" hidden="false" customHeight="true" outlineLevel="0" collapsed="false">
      <c r="A113" s="106" t="s">
        <v>384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7"/>
    </row>
    <row r="114" customFormat="false" ht="15" hidden="false" customHeight="true" outlineLevel="0" collapsed="false">
      <c r="A114" s="108" t="s">
        <v>325</v>
      </c>
      <c r="B114" s="108"/>
      <c r="C114" s="108" t="s">
        <v>13</v>
      </c>
      <c r="D114" s="108" t="s">
        <v>12</v>
      </c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9" t="s">
        <v>326</v>
      </c>
      <c r="U114" s="109"/>
      <c r="V114" s="109"/>
      <c r="W114" s="109"/>
      <c r="X114" s="110"/>
    </row>
    <row r="115" customFormat="false" ht="15" hidden="false" customHeight="true" outlineLevel="0" collapsed="false">
      <c r="A115" s="111" t="s">
        <v>83</v>
      </c>
      <c r="B115" s="111"/>
      <c r="C115" s="120" t="s">
        <v>72</v>
      </c>
      <c r="D115" s="121" t="s">
        <v>85</v>
      </c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10"/>
      <c r="X115" s="107"/>
    </row>
    <row r="116" customFormat="false" ht="15" hidden="false" customHeight="true" outlineLevel="0" collapsed="false">
      <c r="A116" s="110"/>
      <c r="B116" s="122"/>
      <c r="C116" s="122"/>
      <c r="D116" s="122"/>
      <c r="E116" s="123" t="s">
        <v>358</v>
      </c>
      <c r="F116" s="123"/>
      <c r="G116" s="123"/>
      <c r="H116" s="123"/>
      <c r="I116" s="123"/>
      <c r="J116" s="123"/>
      <c r="K116" s="123" t="s">
        <v>347</v>
      </c>
      <c r="L116" s="123"/>
      <c r="M116" s="123"/>
      <c r="N116" s="123" t="s">
        <v>385</v>
      </c>
      <c r="O116" s="123"/>
      <c r="P116" s="123"/>
      <c r="Q116" s="123" t="s">
        <v>382</v>
      </c>
      <c r="R116" s="123"/>
      <c r="S116" s="123"/>
      <c r="T116" s="123" t="s">
        <v>336</v>
      </c>
      <c r="U116" s="123"/>
      <c r="V116" s="123"/>
      <c r="W116" s="123" t="s">
        <v>337</v>
      </c>
      <c r="X116" s="110"/>
    </row>
    <row r="117" customFormat="false" ht="15" hidden="false" customHeight="true" outlineLevel="0" collapsed="false">
      <c r="A117" s="110"/>
      <c r="B117" s="124" t="s">
        <v>386</v>
      </c>
      <c r="C117" s="124"/>
      <c r="D117" s="124"/>
      <c r="E117" s="124"/>
      <c r="F117" s="124"/>
      <c r="G117" s="124"/>
      <c r="H117" s="125" t="n">
        <v>8</v>
      </c>
      <c r="I117" s="125"/>
      <c r="J117" s="125"/>
      <c r="K117" s="126" t="n">
        <v>20.87</v>
      </c>
      <c r="L117" s="126"/>
      <c r="M117" s="126"/>
      <c r="N117" s="126"/>
      <c r="O117" s="126"/>
      <c r="P117" s="126"/>
      <c r="Q117" s="126"/>
      <c r="R117" s="126"/>
      <c r="S117" s="126"/>
      <c r="T117" s="126" t="n">
        <v>166.96</v>
      </c>
      <c r="U117" s="126"/>
      <c r="V117" s="126"/>
      <c r="W117" s="115"/>
      <c r="X117" s="110"/>
    </row>
    <row r="118" customFormat="false" ht="15" hidden="false" customHeight="true" outlineLevel="0" collapsed="false">
      <c r="A118" s="110"/>
      <c r="B118" s="127" t="s">
        <v>387</v>
      </c>
      <c r="C118" s="127"/>
      <c r="D118" s="127"/>
      <c r="E118" s="127"/>
      <c r="F118" s="127"/>
      <c r="G118" s="127"/>
      <c r="H118" s="128" t="n">
        <v>7</v>
      </c>
      <c r="I118" s="128"/>
      <c r="J118" s="128"/>
      <c r="K118" s="129" t="n">
        <v>25.9</v>
      </c>
      <c r="L118" s="129"/>
      <c r="M118" s="129"/>
      <c r="N118" s="129"/>
      <c r="O118" s="129"/>
      <c r="P118" s="129"/>
      <c r="Q118" s="129"/>
      <c r="R118" s="129"/>
      <c r="S118" s="129"/>
      <c r="T118" s="129" t="n">
        <v>181.3</v>
      </c>
      <c r="U118" s="129"/>
      <c r="V118" s="129"/>
      <c r="W118" s="110"/>
      <c r="X118" s="110"/>
    </row>
    <row r="119" customFormat="false" ht="15" hidden="false" customHeight="true" outlineLevel="0" collapsed="false">
      <c r="A119" s="110"/>
      <c r="B119" s="127" t="s">
        <v>388</v>
      </c>
      <c r="C119" s="127"/>
      <c r="D119" s="127"/>
      <c r="E119" s="127"/>
      <c r="F119" s="127"/>
      <c r="G119" s="127"/>
      <c r="H119" s="128"/>
      <c r="I119" s="128"/>
      <c r="J119" s="128"/>
      <c r="K119" s="129"/>
      <c r="L119" s="129"/>
      <c r="M119" s="129"/>
      <c r="N119" s="129" t="n">
        <v>146.9</v>
      </c>
      <c r="O119" s="129"/>
      <c r="P119" s="129"/>
      <c r="Q119" s="129" t="n">
        <v>2</v>
      </c>
      <c r="R119" s="129"/>
      <c r="S119" s="129"/>
      <c r="T119" s="130" t="n">
        <v>293.8</v>
      </c>
      <c r="U119" s="130"/>
      <c r="V119" s="130"/>
      <c r="W119" s="110"/>
      <c r="X119" s="110"/>
    </row>
    <row r="120" customFormat="false" ht="15" hidden="false" customHeight="false" outlineLevel="0" collapsed="false">
      <c r="A120" s="110"/>
      <c r="B120" s="131"/>
      <c r="C120" s="131"/>
      <c r="D120" s="131"/>
      <c r="E120" s="132"/>
      <c r="F120" s="132"/>
      <c r="G120" s="132"/>
      <c r="H120" s="132"/>
      <c r="I120" s="132"/>
      <c r="J120" s="132"/>
      <c r="K120" s="133"/>
      <c r="L120" s="133"/>
      <c r="M120" s="133"/>
      <c r="N120" s="133"/>
      <c r="O120" s="133"/>
      <c r="P120" s="133"/>
      <c r="Q120" s="133"/>
      <c r="R120" s="133"/>
      <c r="S120" s="133"/>
      <c r="T120" s="134" t="n">
        <v>642.06</v>
      </c>
      <c r="U120" s="134"/>
      <c r="V120" s="134"/>
      <c r="W120" s="133" t="n">
        <v>642.06</v>
      </c>
      <c r="X120" s="110"/>
    </row>
    <row r="121" customFormat="false" ht="15" hidden="false" customHeight="true" outlineLevel="0" collapsed="false">
      <c r="A121" s="110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6" t="s">
        <v>380</v>
      </c>
      <c r="Q121" s="116"/>
      <c r="R121" s="116"/>
      <c r="S121" s="116"/>
      <c r="T121" s="116"/>
      <c r="U121" s="116"/>
      <c r="V121" s="116"/>
      <c r="W121" s="117" t="n">
        <v>642.06</v>
      </c>
      <c r="X121" s="110"/>
    </row>
    <row r="122" customFormat="false" ht="15" hidden="false" customHeight="true" outlineLevel="0" collapsed="false">
      <c r="A122" s="111" t="s">
        <v>86</v>
      </c>
      <c r="B122" s="111"/>
      <c r="C122" s="112" t="s">
        <v>327</v>
      </c>
      <c r="D122" s="113" t="s">
        <v>88</v>
      </c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4"/>
      <c r="X122" s="110"/>
    </row>
    <row r="123" customFormat="false" ht="15" hidden="false" customHeight="true" outlineLevel="0" collapsed="false">
      <c r="A123" s="110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6" t="s">
        <v>328</v>
      </c>
      <c r="Q123" s="116"/>
      <c r="R123" s="116"/>
      <c r="S123" s="116"/>
      <c r="T123" s="116"/>
      <c r="U123" s="116"/>
      <c r="V123" s="116"/>
      <c r="W123" s="117" t="n">
        <v>1</v>
      </c>
      <c r="X123" s="110"/>
    </row>
    <row r="124" customFormat="false" ht="15" hidden="false" customHeight="true" outlineLevel="0" collapsed="false">
      <c r="A124" s="111" t="s">
        <v>89</v>
      </c>
      <c r="B124" s="111"/>
      <c r="C124" s="112" t="s">
        <v>327</v>
      </c>
      <c r="D124" s="113" t="s">
        <v>91</v>
      </c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4"/>
      <c r="X124" s="110"/>
    </row>
    <row r="125" customFormat="false" ht="15" hidden="false" customHeight="true" outlineLevel="0" collapsed="false">
      <c r="A125" s="110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6" t="s">
        <v>328</v>
      </c>
      <c r="Q125" s="116"/>
      <c r="R125" s="116"/>
      <c r="S125" s="116"/>
      <c r="T125" s="116"/>
      <c r="U125" s="116"/>
      <c r="V125" s="116"/>
      <c r="W125" s="117" t="n">
        <v>1</v>
      </c>
      <c r="X125" s="110"/>
    </row>
    <row r="126" customFormat="false" ht="15" hidden="false" customHeight="false" outlineLevel="0" collapsed="false">
      <c r="A126" s="107"/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</row>
    <row r="127" customFormat="false" ht="27" hidden="false" customHeight="true" outlineLevel="0" collapsed="false">
      <c r="A127" s="136" t="s">
        <v>389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V127" s="136"/>
      <c r="W127" s="110"/>
      <c r="X127" s="110"/>
    </row>
    <row r="128" customFormat="false" ht="15" hidden="false" customHeight="true" outlineLevel="0" collapsed="false">
      <c r="A128" s="118" t="s">
        <v>329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9"/>
      <c r="U128" s="119"/>
      <c r="V128" s="119"/>
      <c r="W128" s="119"/>
      <c r="X128" s="107"/>
    </row>
  </sheetData>
  <mergeCells count="486">
    <mergeCell ref="A1:W1"/>
    <mergeCell ref="A2:W2"/>
    <mergeCell ref="A3:W3"/>
    <mergeCell ref="A4:W4"/>
    <mergeCell ref="A5:W5"/>
    <mergeCell ref="A6:B6"/>
    <mergeCell ref="D6:S6"/>
    <mergeCell ref="T6:W6"/>
    <mergeCell ref="A7:B7"/>
    <mergeCell ref="D7:V7"/>
    <mergeCell ref="P8:V8"/>
    <mergeCell ref="A9:S9"/>
    <mergeCell ref="T9:W9"/>
    <mergeCell ref="A10:W10"/>
    <mergeCell ref="A11:B11"/>
    <mergeCell ref="D11:S11"/>
    <mergeCell ref="T11:W11"/>
    <mergeCell ref="A12:B12"/>
    <mergeCell ref="D12:V12"/>
    <mergeCell ref="P13:V13"/>
    <mergeCell ref="A14:B14"/>
    <mergeCell ref="D14:V14"/>
    <mergeCell ref="P15:V15"/>
    <mergeCell ref="A16:B16"/>
    <mergeCell ref="D16:V16"/>
    <mergeCell ref="P17:V17"/>
    <mergeCell ref="A18:B18"/>
    <mergeCell ref="D18:V18"/>
    <mergeCell ref="B19:D19"/>
    <mergeCell ref="E19:J19"/>
    <mergeCell ref="K19:M19"/>
    <mergeCell ref="N19:P19"/>
    <mergeCell ref="Q19:S19"/>
    <mergeCell ref="T19:V19"/>
    <mergeCell ref="B20:G20"/>
    <mergeCell ref="H20:J20"/>
    <mergeCell ref="K20:M20"/>
    <mergeCell ref="N20:P20"/>
    <mergeCell ref="Q20:S20"/>
    <mergeCell ref="T20:V20"/>
    <mergeCell ref="B21:G21"/>
    <mergeCell ref="H21:J21"/>
    <mergeCell ref="K21:M21"/>
    <mergeCell ref="N21:P21"/>
    <mergeCell ref="Q21:S21"/>
    <mergeCell ref="T21:V21"/>
    <mergeCell ref="B22:D22"/>
    <mergeCell ref="E22:J22"/>
    <mergeCell ref="K22:M22"/>
    <mergeCell ref="N22:P22"/>
    <mergeCell ref="Q22:S22"/>
    <mergeCell ref="T22:V22"/>
    <mergeCell ref="P23:V23"/>
    <mergeCell ref="A24:B24"/>
    <mergeCell ref="D24:V24"/>
    <mergeCell ref="B25:D25"/>
    <mergeCell ref="E25:J25"/>
    <mergeCell ref="K25:M25"/>
    <mergeCell ref="N25:P25"/>
    <mergeCell ref="Q25:S25"/>
    <mergeCell ref="T25:V25"/>
    <mergeCell ref="B26:G26"/>
    <mergeCell ref="H26:J26"/>
    <mergeCell ref="K26:M26"/>
    <mergeCell ref="N26:P26"/>
    <mergeCell ref="Q26:S26"/>
    <mergeCell ref="T26:V26"/>
    <mergeCell ref="B27:G27"/>
    <mergeCell ref="H27:J27"/>
    <mergeCell ref="K27:M27"/>
    <mergeCell ref="N27:P27"/>
    <mergeCell ref="Q27:S27"/>
    <mergeCell ref="T27:V27"/>
    <mergeCell ref="B28:G28"/>
    <mergeCell ref="H28:J28"/>
    <mergeCell ref="K28:M28"/>
    <mergeCell ref="N28:P28"/>
    <mergeCell ref="Q28:S28"/>
    <mergeCell ref="T28:V28"/>
    <mergeCell ref="B29:D29"/>
    <mergeCell ref="E29:J29"/>
    <mergeCell ref="K29:M29"/>
    <mergeCell ref="N29:P29"/>
    <mergeCell ref="Q29:S29"/>
    <mergeCell ref="T29:V29"/>
    <mergeCell ref="P30:V30"/>
    <mergeCell ref="A31:B31"/>
    <mergeCell ref="D31:V31"/>
    <mergeCell ref="B32:D32"/>
    <mergeCell ref="E32:J32"/>
    <mergeCell ref="K32:M32"/>
    <mergeCell ref="N32:P32"/>
    <mergeCell ref="Q32:S32"/>
    <mergeCell ref="T32:V32"/>
    <mergeCell ref="B33:G33"/>
    <mergeCell ref="H33:J33"/>
    <mergeCell ref="K33:M33"/>
    <mergeCell ref="N33:P33"/>
    <mergeCell ref="Q33:S33"/>
    <mergeCell ref="T33:V33"/>
    <mergeCell ref="B34:D34"/>
    <mergeCell ref="E34:J34"/>
    <mergeCell ref="K34:M34"/>
    <mergeCell ref="N34:P34"/>
    <mergeCell ref="Q34:S34"/>
    <mergeCell ref="T34:V34"/>
    <mergeCell ref="P35:V35"/>
    <mergeCell ref="A36:S36"/>
    <mergeCell ref="T36:W36"/>
    <mergeCell ref="A37:W37"/>
    <mergeCell ref="A38:B38"/>
    <mergeCell ref="D38:S38"/>
    <mergeCell ref="T38:W38"/>
    <mergeCell ref="A39:B39"/>
    <mergeCell ref="D39:V39"/>
    <mergeCell ref="B40:D40"/>
    <mergeCell ref="E40:J40"/>
    <mergeCell ref="K40:M40"/>
    <mergeCell ref="N40:P40"/>
    <mergeCell ref="Q40:S40"/>
    <mergeCell ref="T40:V40"/>
    <mergeCell ref="B41:G41"/>
    <mergeCell ref="H41:J41"/>
    <mergeCell ref="K41:M41"/>
    <mergeCell ref="N41:P41"/>
    <mergeCell ref="Q41:S41"/>
    <mergeCell ref="T41:V41"/>
    <mergeCell ref="B42:G42"/>
    <mergeCell ref="H42:J42"/>
    <mergeCell ref="K42:M42"/>
    <mergeCell ref="N42:P42"/>
    <mergeCell ref="Q42:S42"/>
    <mergeCell ref="T42:V42"/>
    <mergeCell ref="B43:G43"/>
    <mergeCell ref="H43:J43"/>
    <mergeCell ref="K43:M43"/>
    <mergeCell ref="N43:P43"/>
    <mergeCell ref="Q43:S43"/>
    <mergeCell ref="T43:V43"/>
    <mergeCell ref="B44:G44"/>
    <mergeCell ref="H44:J44"/>
    <mergeCell ref="K44:M44"/>
    <mergeCell ref="N44:P44"/>
    <mergeCell ref="Q44:S44"/>
    <mergeCell ref="T44:V44"/>
    <mergeCell ref="B45:D45"/>
    <mergeCell ref="E45:J45"/>
    <mergeCell ref="K45:M45"/>
    <mergeCell ref="N45:P45"/>
    <mergeCell ref="Q45:S45"/>
    <mergeCell ref="T45:V45"/>
    <mergeCell ref="P46:V46"/>
    <mergeCell ref="A47:S47"/>
    <mergeCell ref="T47:W47"/>
    <mergeCell ref="A48:W48"/>
    <mergeCell ref="A49:B49"/>
    <mergeCell ref="D49:S49"/>
    <mergeCell ref="T49:W49"/>
    <mergeCell ref="A50:B50"/>
    <mergeCell ref="D50:V50"/>
    <mergeCell ref="B51:D51"/>
    <mergeCell ref="E51:J51"/>
    <mergeCell ref="K51:M51"/>
    <mergeCell ref="N51:P51"/>
    <mergeCell ref="Q51:S51"/>
    <mergeCell ref="T51:V51"/>
    <mergeCell ref="B52:G52"/>
    <mergeCell ref="H52:J52"/>
    <mergeCell ref="K52:M52"/>
    <mergeCell ref="N52:P52"/>
    <mergeCell ref="Q52:S52"/>
    <mergeCell ref="T52:V52"/>
    <mergeCell ref="B53:G53"/>
    <mergeCell ref="H53:J53"/>
    <mergeCell ref="K53:M53"/>
    <mergeCell ref="N53:P53"/>
    <mergeCell ref="Q53:S53"/>
    <mergeCell ref="T53:V53"/>
    <mergeCell ref="B54:D54"/>
    <mergeCell ref="E54:J54"/>
    <mergeCell ref="K54:M54"/>
    <mergeCell ref="N54:P54"/>
    <mergeCell ref="Q54:S54"/>
    <mergeCell ref="T54:V54"/>
    <mergeCell ref="P55:V55"/>
    <mergeCell ref="A56:B56"/>
    <mergeCell ref="D56:V56"/>
    <mergeCell ref="B57:D57"/>
    <mergeCell ref="E57:J57"/>
    <mergeCell ref="K57:M57"/>
    <mergeCell ref="N57:P57"/>
    <mergeCell ref="Q57:S57"/>
    <mergeCell ref="T57:V57"/>
    <mergeCell ref="B58:G58"/>
    <mergeCell ref="H58:J58"/>
    <mergeCell ref="K58:M58"/>
    <mergeCell ref="N58:P58"/>
    <mergeCell ref="Q58:S58"/>
    <mergeCell ref="T58:V58"/>
    <mergeCell ref="B59:G59"/>
    <mergeCell ref="H59:J59"/>
    <mergeCell ref="K59:M59"/>
    <mergeCell ref="N59:P59"/>
    <mergeCell ref="Q59:S59"/>
    <mergeCell ref="T59:V59"/>
    <mergeCell ref="B60:D60"/>
    <mergeCell ref="E60:J60"/>
    <mergeCell ref="K60:M60"/>
    <mergeCell ref="N60:P60"/>
    <mergeCell ref="Q60:S60"/>
    <mergeCell ref="T60:V60"/>
    <mergeCell ref="P61:V61"/>
    <mergeCell ref="A62:B62"/>
    <mergeCell ref="D62:V62"/>
    <mergeCell ref="B63:D63"/>
    <mergeCell ref="E63:J63"/>
    <mergeCell ref="K63:M63"/>
    <mergeCell ref="N63:P63"/>
    <mergeCell ref="Q63:S63"/>
    <mergeCell ref="T63:V63"/>
    <mergeCell ref="B64:G64"/>
    <mergeCell ref="H64:J64"/>
    <mergeCell ref="K64:M64"/>
    <mergeCell ref="N64:P64"/>
    <mergeCell ref="Q64:S64"/>
    <mergeCell ref="T64:V64"/>
    <mergeCell ref="B65:G65"/>
    <mergeCell ref="H65:J65"/>
    <mergeCell ref="K65:M65"/>
    <mergeCell ref="N65:P65"/>
    <mergeCell ref="Q65:S65"/>
    <mergeCell ref="T65:V65"/>
    <mergeCell ref="B66:D66"/>
    <mergeCell ref="E66:J66"/>
    <mergeCell ref="K66:M66"/>
    <mergeCell ref="N66:P66"/>
    <mergeCell ref="Q66:S66"/>
    <mergeCell ref="T66:V66"/>
    <mergeCell ref="P67:V67"/>
    <mergeCell ref="A68:B68"/>
    <mergeCell ref="D68:V68"/>
    <mergeCell ref="B69:D69"/>
    <mergeCell ref="E69:J69"/>
    <mergeCell ref="K69:M69"/>
    <mergeCell ref="N69:P69"/>
    <mergeCell ref="Q69:S69"/>
    <mergeCell ref="T69:V69"/>
    <mergeCell ref="B70:G70"/>
    <mergeCell ref="H70:J70"/>
    <mergeCell ref="K70:M70"/>
    <mergeCell ref="N70:P70"/>
    <mergeCell ref="Q70:S70"/>
    <mergeCell ref="T70:V70"/>
    <mergeCell ref="B71:G71"/>
    <mergeCell ref="H71:J71"/>
    <mergeCell ref="K71:M71"/>
    <mergeCell ref="N71:P71"/>
    <mergeCell ref="Q71:S71"/>
    <mergeCell ref="T71:V71"/>
    <mergeCell ref="B72:D72"/>
    <mergeCell ref="E72:J72"/>
    <mergeCell ref="K72:M72"/>
    <mergeCell ref="N72:P72"/>
    <mergeCell ref="Q72:S72"/>
    <mergeCell ref="T72:V72"/>
    <mergeCell ref="P73:V73"/>
    <mergeCell ref="A74:B74"/>
    <mergeCell ref="D74:V74"/>
    <mergeCell ref="B75:D75"/>
    <mergeCell ref="E75:J75"/>
    <mergeCell ref="K75:M75"/>
    <mergeCell ref="N75:P75"/>
    <mergeCell ref="Q75:S75"/>
    <mergeCell ref="T75:V75"/>
    <mergeCell ref="B76:G76"/>
    <mergeCell ref="H76:J76"/>
    <mergeCell ref="K76:M76"/>
    <mergeCell ref="N76:P76"/>
    <mergeCell ref="Q76:S76"/>
    <mergeCell ref="T76:V76"/>
    <mergeCell ref="B77:G77"/>
    <mergeCell ref="H77:J77"/>
    <mergeCell ref="K77:M77"/>
    <mergeCell ref="N77:P77"/>
    <mergeCell ref="Q77:S77"/>
    <mergeCell ref="T77:V77"/>
    <mergeCell ref="B78:D78"/>
    <mergeCell ref="E78:J78"/>
    <mergeCell ref="K78:M78"/>
    <mergeCell ref="N78:P78"/>
    <mergeCell ref="Q78:S78"/>
    <mergeCell ref="T78:V78"/>
    <mergeCell ref="P79:V79"/>
    <mergeCell ref="A80:S80"/>
    <mergeCell ref="T80:W80"/>
    <mergeCell ref="A81:W81"/>
    <mergeCell ref="A82:B82"/>
    <mergeCell ref="D82:S82"/>
    <mergeCell ref="T82:W82"/>
    <mergeCell ref="A83:B83"/>
    <mergeCell ref="D83:V83"/>
    <mergeCell ref="B84:D84"/>
    <mergeCell ref="E84:J84"/>
    <mergeCell ref="K84:M84"/>
    <mergeCell ref="N84:P84"/>
    <mergeCell ref="Q84:S84"/>
    <mergeCell ref="T84:V84"/>
    <mergeCell ref="B85:G85"/>
    <mergeCell ref="H85:J85"/>
    <mergeCell ref="K85:M85"/>
    <mergeCell ref="N85:P85"/>
    <mergeCell ref="Q85:S85"/>
    <mergeCell ref="T85:V85"/>
    <mergeCell ref="B86:G86"/>
    <mergeCell ref="H86:J86"/>
    <mergeCell ref="K86:M86"/>
    <mergeCell ref="N86:P86"/>
    <mergeCell ref="Q86:S86"/>
    <mergeCell ref="T86:V86"/>
    <mergeCell ref="B87:G87"/>
    <mergeCell ref="H87:J87"/>
    <mergeCell ref="K87:M87"/>
    <mergeCell ref="N87:P87"/>
    <mergeCell ref="Q87:S87"/>
    <mergeCell ref="T87:V87"/>
    <mergeCell ref="B88:G88"/>
    <mergeCell ref="H88:J88"/>
    <mergeCell ref="K88:M88"/>
    <mergeCell ref="N88:P88"/>
    <mergeCell ref="Q88:S88"/>
    <mergeCell ref="T88:V88"/>
    <mergeCell ref="B89:G89"/>
    <mergeCell ref="H89:J89"/>
    <mergeCell ref="K89:M89"/>
    <mergeCell ref="N89:P89"/>
    <mergeCell ref="Q89:S89"/>
    <mergeCell ref="T89:V89"/>
    <mergeCell ref="B90:D90"/>
    <mergeCell ref="E90:J90"/>
    <mergeCell ref="K90:M90"/>
    <mergeCell ref="N90:P90"/>
    <mergeCell ref="Q90:S90"/>
    <mergeCell ref="T90:V90"/>
    <mergeCell ref="P91:V91"/>
    <mergeCell ref="A92:B92"/>
    <mergeCell ref="D92:V92"/>
    <mergeCell ref="B93:D93"/>
    <mergeCell ref="E93:J93"/>
    <mergeCell ref="K93:M93"/>
    <mergeCell ref="N93:P93"/>
    <mergeCell ref="Q93:S93"/>
    <mergeCell ref="T93:V93"/>
    <mergeCell ref="B94:G94"/>
    <mergeCell ref="H94:J94"/>
    <mergeCell ref="K94:M94"/>
    <mergeCell ref="N94:P94"/>
    <mergeCell ref="Q94:S94"/>
    <mergeCell ref="T94:V94"/>
    <mergeCell ref="B95:G95"/>
    <mergeCell ref="H95:J95"/>
    <mergeCell ref="K95:M95"/>
    <mergeCell ref="N95:P95"/>
    <mergeCell ref="Q95:S95"/>
    <mergeCell ref="T95:V95"/>
    <mergeCell ref="B96:G96"/>
    <mergeCell ref="H96:J96"/>
    <mergeCell ref="K96:M96"/>
    <mergeCell ref="N96:P96"/>
    <mergeCell ref="Q96:S96"/>
    <mergeCell ref="T96:V96"/>
    <mergeCell ref="B97:G97"/>
    <mergeCell ref="H97:J97"/>
    <mergeCell ref="K97:M97"/>
    <mergeCell ref="N97:P97"/>
    <mergeCell ref="Q97:S97"/>
    <mergeCell ref="T97:V97"/>
    <mergeCell ref="B98:G98"/>
    <mergeCell ref="H98:J98"/>
    <mergeCell ref="K98:M98"/>
    <mergeCell ref="N98:P98"/>
    <mergeCell ref="Q98:S98"/>
    <mergeCell ref="T98:V98"/>
    <mergeCell ref="B99:G99"/>
    <mergeCell ref="H99:J99"/>
    <mergeCell ref="K99:M99"/>
    <mergeCell ref="N99:P99"/>
    <mergeCell ref="Q99:S99"/>
    <mergeCell ref="T99:V99"/>
    <mergeCell ref="B100:D100"/>
    <mergeCell ref="E100:J100"/>
    <mergeCell ref="K100:M100"/>
    <mergeCell ref="N100:P100"/>
    <mergeCell ref="Q100:S100"/>
    <mergeCell ref="T100:V100"/>
    <mergeCell ref="P101:V101"/>
    <mergeCell ref="A102:B102"/>
    <mergeCell ref="D102:V102"/>
    <mergeCell ref="B103:D103"/>
    <mergeCell ref="E103:J103"/>
    <mergeCell ref="K103:M103"/>
    <mergeCell ref="N103:P103"/>
    <mergeCell ref="Q103:S103"/>
    <mergeCell ref="T103:V103"/>
    <mergeCell ref="B104:G104"/>
    <mergeCell ref="H104:J104"/>
    <mergeCell ref="K104:M104"/>
    <mergeCell ref="N104:P104"/>
    <mergeCell ref="Q104:S104"/>
    <mergeCell ref="T104:V104"/>
    <mergeCell ref="B105:D105"/>
    <mergeCell ref="E105:J105"/>
    <mergeCell ref="K105:M105"/>
    <mergeCell ref="N105:P105"/>
    <mergeCell ref="Q105:S105"/>
    <mergeCell ref="T105:V105"/>
    <mergeCell ref="P106:V106"/>
    <mergeCell ref="A107:B107"/>
    <mergeCell ref="D107:V107"/>
    <mergeCell ref="B108:D108"/>
    <mergeCell ref="E108:J108"/>
    <mergeCell ref="K108:M108"/>
    <mergeCell ref="N108:P108"/>
    <mergeCell ref="Q108:S108"/>
    <mergeCell ref="T108:V108"/>
    <mergeCell ref="B109:G109"/>
    <mergeCell ref="H109:J109"/>
    <mergeCell ref="K109:M109"/>
    <mergeCell ref="N109:P109"/>
    <mergeCell ref="Q109:S109"/>
    <mergeCell ref="T109:V109"/>
    <mergeCell ref="B110:D110"/>
    <mergeCell ref="E110:J110"/>
    <mergeCell ref="K110:M110"/>
    <mergeCell ref="N110:P110"/>
    <mergeCell ref="Q110:S110"/>
    <mergeCell ref="T110:V110"/>
    <mergeCell ref="P111:V111"/>
    <mergeCell ref="A112:S112"/>
    <mergeCell ref="T112:W112"/>
    <mergeCell ref="A113:W113"/>
    <mergeCell ref="A114:B114"/>
    <mergeCell ref="D114:S114"/>
    <mergeCell ref="T114:W114"/>
    <mergeCell ref="A115:B115"/>
    <mergeCell ref="D115:V115"/>
    <mergeCell ref="B116:D116"/>
    <mergeCell ref="E116:J116"/>
    <mergeCell ref="K116:M116"/>
    <mergeCell ref="N116:P116"/>
    <mergeCell ref="Q116:S116"/>
    <mergeCell ref="T116:V116"/>
    <mergeCell ref="B117:G117"/>
    <mergeCell ref="H117:J117"/>
    <mergeCell ref="K117:M117"/>
    <mergeCell ref="N117:P117"/>
    <mergeCell ref="Q117:S117"/>
    <mergeCell ref="T117:V117"/>
    <mergeCell ref="B118:G118"/>
    <mergeCell ref="H118:J118"/>
    <mergeCell ref="K118:M118"/>
    <mergeCell ref="N118:P118"/>
    <mergeCell ref="Q118:S118"/>
    <mergeCell ref="T118:V118"/>
    <mergeCell ref="B119:G119"/>
    <mergeCell ref="H119:J119"/>
    <mergeCell ref="K119:M119"/>
    <mergeCell ref="N119:P119"/>
    <mergeCell ref="Q119:S119"/>
    <mergeCell ref="T119:V119"/>
    <mergeCell ref="B120:D120"/>
    <mergeCell ref="E120:J120"/>
    <mergeCell ref="K120:M120"/>
    <mergeCell ref="N120:P120"/>
    <mergeCell ref="Q120:S120"/>
    <mergeCell ref="T120:V120"/>
    <mergeCell ref="P121:V121"/>
    <mergeCell ref="A122:B122"/>
    <mergeCell ref="D122:V122"/>
    <mergeCell ref="P123:V123"/>
    <mergeCell ref="A124:B124"/>
    <mergeCell ref="D124:V124"/>
    <mergeCell ref="P125:V125"/>
    <mergeCell ref="A127:M127"/>
    <mergeCell ref="N127:V127"/>
    <mergeCell ref="A128:S128"/>
    <mergeCell ref="T128:W128"/>
  </mergeCells>
  <printOptions headings="false" gridLines="false" gridLinesSet="true" horizontalCentered="false" verticalCentered="false"/>
  <pageMargins left="0.620138888888889" right="0.472222222222222" top="0.472222222222222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29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D8" activeCellId="0" sqref="D8"/>
    </sheetView>
  </sheetViews>
  <sheetFormatPr defaultRowHeight="15" zeroHeight="false" outlineLevelRow="0" outlineLevelCol="0"/>
  <cols>
    <col collapsed="false" customWidth="true" hidden="false" outlineLevel="0" max="1" min="1" style="2" width="4.5"/>
    <col collapsed="false" customWidth="true" hidden="false" outlineLevel="0" max="2" min="2" style="2" width="9.8"/>
    <col collapsed="false" customWidth="true" hidden="false" outlineLevel="0" max="3" min="3" style="2" width="13.1"/>
    <col collapsed="false" customWidth="true" hidden="false" outlineLevel="0" max="4" min="4" style="2" width="54.7"/>
    <col collapsed="false" customWidth="true" hidden="false" outlineLevel="0" max="5" min="5" style="2" width="6.6"/>
    <col collapsed="false" customWidth="true" hidden="false" outlineLevel="0" max="6" min="6" style="2" width="7.1"/>
    <col collapsed="false" customWidth="true" hidden="false" outlineLevel="0" max="7" min="7" style="2" width="8"/>
    <col collapsed="false" customWidth="true" hidden="false" outlineLevel="0" max="8" min="8" style="2" width="10.6"/>
    <col collapsed="false" customWidth="true" hidden="false" outlineLevel="0" max="9" min="9" style="1" width="8.3"/>
    <col collapsed="false" customWidth="true" hidden="false" outlineLevel="0" max="10" min="10" style="1" width="9.9"/>
    <col collapsed="false" customWidth="true" hidden="false" outlineLevel="0" max="11" min="11" style="1" width="6.3"/>
    <col collapsed="false" customWidth="true" hidden="false" outlineLevel="0" max="12" min="12" style="1" width="7.3"/>
    <col collapsed="false" customWidth="true" hidden="false" outlineLevel="0" max="1025" min="13" style="2" width="8.79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18" hidden="false" customHeight="true" outlineLevel="0" collapsed="false">
      <c r="A4" s="3" t="s">
        <v>390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customFormat="false" ht="47.25" hidden="false" customHeight="fals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391</v>
      </c>
      <c r="G5" s="7" t="s">
        <v>15</v>
      </c>
      <c r="H5" s="7" t="s">
        <v>16</v>
      </c>
      <c r="I5" s="7" t="s">
        <v>392</v>
      </c>
      <c r="J5" s="7" t="s">
        <v>393</v>
      </c>
      <c r="K5" s="7" t="s">
        <v>394</v>
      </c>
      <c r="L5" s="7" t="s">
        <v>395</v>
      </c>
    </row>
    <row r="6" customFormat="false" ht="75" hidden="false" customHeight="false" outlineLevel="0" collapsed="false">
      <c r="A6" s="5" t="s">
        <v>62</v>
      </c>
      <c r="B6" s="5" t="s">
        <v>19</v>
      </c>
      <c r="C6" s="14" t="s">
        <v>63</v>
      </c>
      <c r="D6" s="15" t="s">
        <v>64</v>
      </c>
      <c r="E6" s="16" t="s">
        <v>50</v>
      </c>
      <c r="F6" s="17" t="n">
        <v>147.26</v>
      </c>
      <c r="G6" s="17" t="n">
        <v>528.63</v>
      </c>
      <c r="H6" s="17" t="n">
        <f aca="false">ROUND(F6*G6,2)</f>
        <v>77846.05</v>
      </c>
      <c r="I6" s="137" t="n">
        <f aca="false">H6/$H$27</f>
        <v>0.415355509267433</v>
      </c>
      <c r="J6" s="138" t="n">
        <f aca="false">I6</f>
        <v>0.415355509267433</v>
      </c>
      <c r="K6" s="139" t="s">
        <v>280</v>
      </c>
      <c r="L6" s="139" t="n">
        <v>1</v>
      </c>
    </row>
    <row r="7" customFormat="false" ht="47.25" hidden="false" customHeight="false" outlineLevel="0" collapsed="false">
      <c r="A7" s="5" t="s">
        <v>47</v>
      </c>
      <c r="B7" s="5" t="s">
        <v>19</v>
      </c>
      <c r="C7" s="14" t="s">
        <v>48</v>
      </c>
      <c r="D7" s="15" t="s">
        <v>49</v>
      </c>
      <c r="E7" s="16" t="s">
        <v>50</v>
      </c>
      <c r="F7" s="17" t="n">
        <v>358.19</v>
      </c>
      <c r="G7" s="17" t="n">
        <v>149.43</v>
      </c>
      <c r="H7" s="17" t="n">
        <f aca="false">ROUND(F7*G7,2)</f>
        <v>53524.33</v>
      </c>
      <c r="I7" s="137" t="n">
        <f aca="false">H7/$H$27</f>
        <v>0.285584501016405</v>
      </c>
      <c r="J7" s="138" t="n">
        <f aca="false">J6+I7</f>
        <v>0.700940010283839</v>
      </c>
      <c r="K7" s="139" t="s">
        <v>280</v>
      </c>
      <c r="L7" s="139" t="n">
        <v>2</v>
      </c>
    </row>
    <row r="8" customFormat="false" ht="31.5" hidden="false" customHeight="false" outlineLevel="0" collapsed="false">
      <c r="A8" s="5" t="s">
        <v>65</v>
      </c>
      <c r="B8" s="5" t="s">
        <v>19</v>
      </c>
      <c r="C8" s="14" t="s">
        <v>66</v>
      </c>
      <c r="D8" s="15" t="s">
        <v>67</v>
      </c>
      <c r="E8" s="16" t="s">
        <v>50</v>
      </c>
      <c r="F8" s="17" t="n">
        <v>147.26</v>
      </c>
      <c r="G8" s="17" t="n">
        <v>140.56</v>
      </c>
      <c r="H8" s="17" t="n">
        <f aca="false">ROUND(F8*G8,2)</f>
        <v>20698.87</v>
      </c>
      <c r="I8" s="137" t="n">
        <f aca="false">H8/$H$27</f>
        <v>0.110440923978935</v>
      </c>
      <c r="J8" s="138" t="n">
        <f aca="false">J7+I8</f>
        <v>0.811380934262774</v>
      </c>
      <c r="K8" s="139" t="s">
        <v>280</v>
      </c>
      <c r="L8" s="139" t="n">
        <v>3</v>
      </c>
    </row>
    <row r="9" customFormat="false" ht="31.5" hidden="false" customHeight="false" outlineLevel="0" collapsed="false">
      <c r="A9" s="5" t="s">
        <v>18</v>
      </c>
      <c r="B9" s="5" t="s">
        <v>19</v>
      </c>
      <c r="C9" s="14" t="s">
        <v>20</v>
      </c>
      <c r="D9" s="15" t="s">
        <v>21</v>
      </c>
      <c r="E9" s="16" t="s">
        <v>22</v>
      </c>
      <c r="F9" s="17" t="n">
        <v>1</v>
      </c>
      <c r="G9" s="17" t="n">
        <v>13740.6</v>
      </c>
      <c r="H9" s="17" t="n">
        <f aca="false">ROUND(F9*G9,2)</f>
        <v>13740.6</v>
      </c>
      <c r="I9" s="137" t="n">
        <f aca="false">H9/$H$27</f>
        <v>0.0733143674038707</v>
      </c>
      <c r="J9" s="138" t="n">
        <f aca="false">J8+I9</f>
        <v>0.884695301666645</v>
      </c>
      <c r="K9" s="139" t="s">
        <v>303</v>
      </c>
      <c r="L9" s="139" t="n">
        <v>4</v>
      </c>
    </row>
    <row r="10" customFormat="false" ht="60" hidden="false" customHeight="false" outlineLevel="0" collapsed="false">
      <c r="A10" s="5" t="s">
        <v>73</v>
      </c>
      <c r="B10" s="5" t="s">
        <v>38</v>
      </c>
      <c r="C10" s="14" t="s">
        <v>74</v>
      </c>
      <c r="D10" s="15" t="s">
        <v>75</v>
      </c>
      <c r="E10" s="16" t="s">
        <v>72</v>
      </c>
      <c r="F10" s="17" t="n">
        <v>484.81</v>
      </c>
      <c r="G10" s="17" t="n">
        <v>17.34</v>
      </c>
      <c r="H10" s="17" t="n">
        <f aca="false">ROUND(F10*G10,2)</f>
        <v>8406.61</v>
      </c>
      <c r="I10" s="137" t="n">
        <f aca="false">H10/$H$27</f>
        <v>0.0448543218026181</v>
      </c>
      <c r="J10" s="138" t="n">
        <f aca="false">J9+I10</f>
        <v>0.929549623469263</v>
      </c>
      <c r="K10" s="139" t="s">
        <v>303</v>
      </c>
      <c r="L10" s="139" t="n">
        <v>5</v>
      </c>
    </row>
    <row r="11" customFormat="false" ht="45" hidden="false" customHeight="false" outlineLevel="0" collapsed="false">
      <c r="A11" s="5" t="s">
        <v>69</v>
      </c>
      <c r="B11" s="5" t="s">
        <v>19</v>
      </c>
      <c r="C11" s="14" t="s">
        <v>70</v>
      </c>
      <c r="D11" s="15" t="s">
        <v>71</v>
      </c>
      <c r="E11" s="16" t="s">
        <v>72</v>
      </c>
      <c r="F11" s="17" t="n">
        <v>484.81</v>
      </c>
      <c r="G11" s="17" t="n">
        <v>8.37</v>
      </c>
      <c r="H11" s="17" t="n">
        <f aca="false">ROUND(F11*G11,2)</f>
        <v>4057.86</v>
      </c>
      <c r="I11" s="137" t="n">
        <f aca="false">H11/$H$27</f>
        <v>0.0216511243259735</v>
      </c>
      <c r="J11" s="138" t="n">
        <f aca="false">J10+I11</f>
        <v>0.951200747795236</v>
      </c>
      <c r="K11" s="139" t="s">
        <v>303</v>
      </c>
      <c r="L11" s="139" t="n">
        <v>6</v>
      </c>
    </row>
    <row r="12" customFormat="false" ht="31.5" hidden="false" customHeight="false" outlineLevel="0" collapsed="false">
      <c r="A12" s="5" t="s">
        <v>59</v>
      </c>
      <c r="B12" s="5" t="s">
        <v>19</v>
      </c>
      <c r="C12" s="14" t="s">
        <v>60</v>
      </c>
      <c r="D12" s="15" t="s">
        <v>61</v>
      </c>
      <c r="E12" s="16" t="s">
        <v>22</v>
      </c>
      <c r="F12" s="17" t="n">
        <v>122</v>
      </c>
      <c r="G12" s="17" t="n">
        <v>14.63</v>
      </c>
      <c r="H12" s="17" t="n">
        <f aca="false">ROUND(F12*G12,2)</f>
        <v>1784.86</v>
      </c>
      <c r="I12" s="137" t="n">
        <f aca="false">H12/$H$27</f>
        <v>0.00952330187942832</v>
      </c>
      <c r="J12" s="138" t="n">
        <f aca="false">J11+I12</f>
        <v>0.960724049674664</v>
      </c>
      <c r="K12" s="139" t="s">
        <v>315</v>
      </c>
      <c r="L12" s="139" t="n">
        <v>7</v>
      </c>
    </row>
    <row r="13" customFormat="false" ht="60" hidden="false" customHeight="false" outlineLevel="0" collapsed="false">
      <c r="A13" s="5" t="s">
        <v>37</v>
      </c>
      <c r="B13" s="5" t="s">
        <v>38</v>
      </c>
      <c r="C13" s="14" t="s">
        <v>39</v>
      </c>
      <c r="D13" s="15" t="s">
        <v>40</v>
      </c>
      <c r="E13" s="16" t="s">
        <v>41</v>
      </c>
      <c r="F13" s="17" t="n">
        <v>147.64</v>
      </c>
      <c r="G13" s="17" t="n">
        <v>9.55</v>
      </c>
      <c r="H13" s="17" t="n">
        <f aca="false">ROUND(F13*G13,2)</f>
        <v>1409.96</v>
      </c>
      <c r="I13" s="137" t="n">
        <f aca="false">H13/$H$27</f>
        <v>0.00752298483798099</v>
      </c>
      <c r="J13" s="138" t="n">
        <f aca="false">J12+I13</f>
        <v>0.968247034512645</v>
      </c>
      <c r="K13" s="139" t="s">
        <v>315</v>
      </c>
      <c r="L13" s="139" t="n">
        <v>8</v>
      </c>
    </row>
    <row r="14" customFormat="false" ht="31.5" hidden="false" customHeight="false" outlineLevel="0" collapsed="false">
      <c r="A14" s="5" t="s">
        <v>52</v>
      </c>
      <c r="B14" s="5" t="s">
        <v>19</v>
      </c>
      <c r="C14" s="14" t="s">
        <v>53</v>
      </c>
      <c r="D14" s="15" t="s">
        <v>54</v>
      </c>
      <c r="E14" s="16" t="s">
        <v>22</v>
      </c>
      <c r="F14" s="17" t="n">
        <v>122</v>
      </c>
      <c r="G14" s="17" t="n">
        <v>11.15</v>
      </c>
      <c r="H14" s="17" t="n">
        <f aca="false">ROUND(F14*G14,2)</f>
        <v>1360.3</v>
      </c>
      <c r="I14" s="137" t="n">
        <f aca="false">H14/$H$27</f>
        <v>0.00725801886231208</v>
      </c>
      <c r="J14" s="138" t="n">
        <f aca="false">J13+I14</f>
        <v>0.975505053374957</v>
      </c>
      <c r="K14" s="139" t="s">
        <v>315</v>
      </c>
      <c r="L14" s="139" t="n">
        <v>9</v>
      </c>
    </row>
    <row r="15" customFormat="false" ht="30" hidden="false" customHeight="false" outlineLevel="0" collapsed="false">
      <c r="A15" s="5" t="s">
        <v>76</v>
      </c>
      <c r="B15" s="5" t="s">
        <v>38</v>
      </c>
      <c r="C15" s="14" t="s">
        <v>77</v>
      </c>
      <c r="D15" s="15" t="s">
        <v>78</v>
      </c>
      <c r="E15" s="16" t="s">
        <v>72</v>
      </c>
      <c r="F15" s="17" t="n">
        <v>70.38</v>
      </c>
      <c r="G15" s="17" t="n">
        <v>11.11</v>
      </c>
      <c r="H15" s="17" t="n">
        <f aca="false">ROUND(F15*G15,2)</f>
        <v>781.92</v>
      </c>
      <c r="I15" s="137" t="n">
        <f aca="false">H15/$H$27</f>
        <v>0.00417201360642436</v>
      </c>
      <c r="J15" s="138" t="n">
        <f aca="false">J14+I15</f>
        <v>0.979677066981382</v>
      </c>
      <c r="K15" s="139" t="s">
        <v>315</v>
      </c>
      <c r="L15" s="139" t="n">
        <v>10</v>
      </c>
    </row>
    <row r="16" customFormat="false" ht="31.5" hidden="false" customHeight="false" outlineLevel="0" collapsed="false">
      <c r="A16" s="5" t="s">
        <v>27</v>
      </c>
      <c r="B16" s="5" t="s">
        <v>19</v>
      </c>
      <c r="C16" s="14" t="s">
        <v>28</v>
      </c>
      <c r="D16" s="15" t="s">
        <v>29</v>
      </c>
      <c r="E16" s="16" t="s">
        <v>30</v>
      </c>
      <c r="F16" s="17" t="n">
        <v>2.25</v>
      </c>
      <c r="G16" s="17" t="n">
        <v>325.13</v>
      </c>
      <c r="H16" s="17" t="n">
        <f aca="false">ROUND(F16*G16,2)</f>
        <v>731.54</v>
      </c>
      <c r="I16" s="137" t="n">
        <f aca="false">H16/$H$27</f>
        <v>0.00390320599760037</v>
      </c>
      <c r="J16" s="138" t="n">
        <f aca="false">J15+I16</f>
        <v>0.983580272978982</v>
      </c>
      <c r="K16" s="139" t="s">
        <v>315</v>
      </c>
      <c r="L16" s="139" t="n">
        <v>11</v>
      </c>
    </row>
    <row r="17" customFormat="false" ht="30" hidden="false" customHeight="false" outlineLevel="0" collapsed="false">
      <c r="A17" s="5" t="s">
        <v>79</v>
      </c>
      <c r="B17" s="5" t="s">
        <v>38</v>
      </c>
      <c r="C17" s="14" t="s">
        <v>80</v>
      </c>
      <c r="D17" s="15" t="s">
        <v>81</v>
      </c>
      <c r="E17" s="16" t="s">
        <v>72</v>
      </c>
      <c r="F17" s="17" t="n">
        <v>70.38</v>
      </c>
      <c r="G17" s="17" t="n">
        <v>10.08</v>
      </c>
      <c r="H17" s="17" t="n">
        <f aca="false">ROUND(F17*G17,2)</f>
        <v>709.43</v>
      </c>
      <c r="I17" s="137" t="n">
        <f aca="false">H17/$H$27</f>
        <v>0.00378523584612957</v>
      </c>
      <c r="J17" s="138" t="n">
        <f aca="false">J16+I17</f>
        <v>0.987365508825112</v>
      </c>
      <c r="K17" s="139" t="s">
        <v>315</v>
      </c>
      <c r="L17" s="139" t="n">
        <v>12</v>
      </c>
    </row>
    <row r="18" customFormat="false" ht="15.75" hidden="false" customHeight="false" outlineLevel="0" collapsed="false">
      <c r="A18" s="5" t="s">
        <v>31</v>
      </c>
      <c r="B18" s="5" t="s">
        <v>19</v>
      </c>
      <c r="C18" s="14" t="s">
        <v>32</v>
      </c>
      <c r="D18" s="15" t="s">
        <v>33</v>
      </c>
      <c r="E18" s="16" t="s">
        <v>22</v>
      </c>
      <c r="F18" s="17" t="n">
        <v>1</v>
      </c>
      <c r="G18" s="17" t="n">
        <v>387.92</v>
      </c>
      <c r="H18" s="17" t="n">
        <f aca="false">ROUND(F18*G18,2)</f>
        <v>387.92</v>
      </c>
      <c r="I18" s="137" t="n">
        <f aca="false">H18/$H$27</f>
        <v>0.00206978657433515</v>
      </c>
      <c r="J18" s="138" t="n">
        <f aca="false">J17+I18</f>
        <v>0.989435295399447</v>
      </c>
      <c r="K18" s="139" t="s">
        <v>315</v>
      </c>
      <c r="L18" s="139" t="n">
        <v>13</v>
      </c>
    </row>
    <row r="19" customFormat="false" ht="31.5" hidden="false" customHeight="false" outlineLevel="0" collapsed="false">
      <c r="A19" s="5" t="s">
        <v>89</v>
      </c>
      <c r="B19" s="5" t="s">
        <v>19</v>
      </c>
      <c r="C19" s="14" t="s">
        <v>90</v>
      </c>
      <c r="D19" s="15" t="s">
        <v>91</v>
      </c>
      <c r="E19" s="16" t="s">
        <v>22</v>
      </c>
      <c r="F19" s="17" t="n">
        <v>1</v>
      </c>
      <c r="G19" s="17" t="n">
        <v>387.92</v>
      </c>
      <c r="H19" s="17" t="n">
        <f aca="false">ROUND(F19*G19,2)</f>
        <v>387.92</v>
      </c>
      <c r="I19" s="137" t="n">
        <f aca="false">H19/$H$27</f>
        <v>0.00206978657433515</v>
      </c>
      <c r="J19" s="138" t="n">
        <f aca="false">J18+I19</f>
        <v>0.991505081973782</v>
      </c>
      <c r="K19" s="139" t="s">
        <v>315</v>
      </c>
      <c r="L19" s="139" t="n">
        <v>14</v>
      </c>
    </row>
    <row r="20" customFormat="false" ht="31.5" hidden="false" customHeight="false" outlineLevel="0" collapsed="false">
      <c r="A20" s="5" t="s">
        <v>34</v>
      </c>
      <c r="B20" s="5" t="s">
        <v>19</v>
      </c>
      <c r="C20" s="14" t="s">
        <v>35</v>
      </c>
      <c r="D20" s="15" t="s">
        <v>36</v>
      </c>
      <c r="E20" s="16" t="s">
        <v>22</v>
      </c>
      <c r="F20" s="17" t="n">
        <v>340</v>
      </c>
      <c r="G20" s="17" t="n">
        <v>1.09</v>
      </c>
      <c r="H20" s="17" t="n">
        <f aca="false">ROUND(F20*G20,2)</f>
        <v>370.6</v>
      </c>
      <c r="I20" s="137" t="n">
        <f aca="false">H20/$H$27</f>
        <v>0.00197737395454889</v>
      </c>
      <c r="J20" s="138" t="n">
        <f aca="false">J19+I20</f>
        <v>0.993482455928331</v>
      </c>
      <c r="K20" s="139" t="s">
        <v>315</v>
      </c>
      <c r="L20" s="139" t="n">
        <v>15</v>
      </c>
    </row>
    <row r="21" customFormat="false" ht="31.5" hidden="false" customHeight="false" outlineLevel="0" collapsed="false">
      <c r="A21" s="5" t="s">
        <v>55</v>
      </c>
      <c r="B21" s="5" t="s">
        <v>19</v>
      </c>
      <c r="C21" s="14" t="s">
        <v>56</v>
      </c>
      <c r="D21" s="15" t="s">
        <v>57</v>
      </c>
      <c r="E21" s="16" t="s">
        <v>58</v>
      </c>
      <c r="F21" s="17" t="n">
        <v>4.88</v>
      </c>
      <c r="G21" s="17" t="n">
        <v>51.71</v>
      </c>
      <c r="H21" s="17" t="n">
        <f aca="false">ROUND(F21*G21,2)</f>
        <v>252.34</v>
      </c>
      <c r="I21" s="137" t="n">
        <f aca="false">H21/$H$27</f>
        <v>0.00134638570882587</v>
      </c>
      <c r="J21" s="138" t="n">
        <f aca="false">J20+I21</f>
        <v>0.994828841637157</v>
      </c>
      <c r="K21" s="139" t="s">
        <v>315</v>
      </c>
      <c r="L21" s="139" t="n">
        <v>16</v>
      </c>
    </row>
    <row r="22" customFormat="false" ht="30" hidden="false" customHeight="false" outlineLevel="0" collapsed="false">
      <c r="A22" s="5" t="s">
        <v>83</v>
      </c>
      <c r="B22" s="5" t="s">
        <v>38</v>
      </c>
      <c r="C22" s="14" t="s">
        <v>84</v>
      </c>
      <c r="D22" s="15" t="s">
        <v>85</v>
      </c>
      <c r="E22" s="16" t="s">
        <v>72</v>
      </c>
      <c r="F22" s="17" t="n">
        <v>642.06</v>
      </c>
      <c r="G22" s="17" t="n">
        <v>0.39</v>
      </c>
      <c r="H22" s="17" t="n">
        <f aca="false">ROUND(F22*G22,2)</f>
        <v>250.4</v>
      </c>
      <c r="I22" s="137" t="n">
        <f aca="false">H22/$H$27</f>
        <v>0.00133603464171355</v>
      </c>
      <c r="J22" s="138" t="n">
        <f aca="false">J21+I22</f>
        <v>0.99616487627887</v>
      </c>
      <c r="K22" s="139" t="s">
        <v>315</v>
      </c>
      <c r="L22" s="139" t="n">
        <v>17</v>
      </c>
    </row>
    <row r="23" customFormat="false" ht="31.5" hidden="false" customHeight="false" outlineLevel="0" collapsed="false">
      <c r="A23" s="5" t="s">
        <v>86</v>
      </c>
      <c r="B23" s="5" t="s">
        <v>19</v>
      </c>
      <c r="C23" s="14" t="s">
        <v>87</v>
      </c>
      <c r="D23" s="15" t="s">
        <v>88</v>
      </c>
      <c r="E23" s="16" t="s">
        <v>22</v>
      </c>
      <c r="F23" s="17" t="n">
        <v>1</v>
      </c>
      <c r="G23" s="17" t="n">
        <v>250</v>
      </c>
      <c r="H23" s="17" t="n">
        <f aca="false">ROUND(F23*G23,2)</f>
        <v>250</v>
      </c>
      <c r="I23" s="137" t="n">
        <f aca="false">H23/$H$27</f>
        <v>0.00133390040107184</v>
      </c>
      <c r="J23" s="138" t="n">
        <f aca="false">J22+I23</f>
        <v>0.997498776679942</v>
      </c>
      <c r="K23" s="139" t="s">
        <v>315</v>
      </c>
      <c r="L23" s="139" t="n">
        <v>18</v>
      </c>
    </row>
    <row r="24" customFormat="false" ht="30" hidden="false" customHeight="false" outlineLevel="0" collapsed="false">
      <c r="A24" s="5" t="s">
        <v>42</v>
      </c>
      <c r="B24" s="5" t="s">
        <v>38</v>
      </c>
      <c r="C24" s="14" t="s">
        <v>43</v>
      </c>
      <c r="D24" s="15" t="s">
        <v>44</v>
      </c>
      <c r="E24" s="16" t="s">
        <v>45</v>
      </c>
      <c r="F24" s="17" t="n">
        <v>5.15</v>
      </c>
      <c r="G24" s="17" t="n">
        <v>45.6</v>
      </c>
      <c r="H24" s="17" t="n">
        <f aca="false">ROUND(F24*G24,2)</f>
        <v>234.84</v>
      </c>
      <c r="I24" s="137" t="n">
        <f aca="false">H24/$H$27</f>
        <v>0.00125301268075084</v>
      </c>
      <c r="J24" s="138" t="n">
        <f aca="false">J23+I24</f>
        <v>0.998751789360693</v>
      </c>
      <c r="K24" s="139" t="s">
        <v>315</v>
      </c>
      <c r="L24" s="139" t="n">
        <v>19</v>
      </c>
    </row>
    <row r="25" customFormat="false" ht="31.5" hidden="false" customHeight="false" outlineLevel="0" collapsed="false">
      <c r="A25" s="5" t="s">
        <v>24</v>
      </c>
      <c r="B25" s="5" t="s">
        <v>19</v>
      </c>
      <c r="C25" s="14" t="s">
        <v>25</v>
      </c>
      <c r="D25" s="15" t="s">
        <v>26</v>
      </c>
      <c r="E25" s="16" t="s">
        <v>22</v>
      </c>
      <c r="F25" s="17" t="n">
        <v>1</v>
      </c>
      <c r="G25" s="17" t="n">
        <v>233.94</v>
      </c>
      <c r="H25" s="17" t="n">
        <f aca="false">ROUND(F25*G25,2)</f>
        <v>233.94</v>
      </c>
      <c r="I25" s="137" t="n">
        <f aca="false">H25/$H$27</f>
        <v>0.00124821063930698</v>
      </c>
      <c r="J25" s="138" t="n">
        <f aca="false">J24+I25</f>
        <v>1</v>
      </c>
      <c r="K25" s="139" t="s">
        <v>315</v>
      </c>
      <c r="L25" s="139" t="n">
        <v>20</v>
      </c>
    </row>
    <row r="27" customFormat="false" ht="15.75" hidden="false" customHeight="true" outlineLevel="0" collapsed="false">
      <c r="A27" s="19" t="s">
        <v>92</v>
      </c>
      <c r="B27" s="19"/>
      <c r="C27" s="19"/>
      <c r="D27" s="19"/>
      <c r="E27" s="19"/>
      <c r="F27" s="19"/>
      <c r="G27" s="19"/>
      <c r="H27" s="19" t="n">
        <f aca="false">SUM(H6:H25)</f>
        <v>187420.29</v>
      </c>
    </row>
    <row r="28" customFormat="false" ht="15" hidden="false" customHeight="false" outlineLevel="0" collapsed="false">
      <c r="A28" s="1"/>
      <c r="B28" s="20"/>
      <c r="C28" s="21"/>
      <c r="D28" s="21"/>
      <c r="E28" s="21"/>
      <c r="F28" s="21"/>
      <c r="G28" s="21"/>
      <c r="H28" s="21"/>
    </row>
    <row r="29" customFormat="false" ht="15.75" hidden="false" customHeight="true" outlineLevel="0" collapsed="false">
      <c r="A29" s="19" t="s">
        <v>396</v>
      </c>
      <c r="B29" s="19"/>
      <c r="C29" s="19"/>
      <c r="D29" s="19"/>
      <c r="E29" s="19"/>
      <c r="F29" s="19"/>
      <c r="G29" s="19"/>
      <c r="H29" s="19" t="n">
        <f aca="false">H27*(1+0.25)</f>
        <v>234275.3625</v>
      </c>
    </row>
  </sheetData>
  <mergeCells count="6">
    <mergeCell ref="A1:L1"/>
    <mergeCell ref="A2:L2"/>
    <mergeCell ref="A3:L3"/>
    <mergeCell ref="A4:L4"/>
    <mergeCell ref="A27:G27"/>
    <mergeCell ref="A29:G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94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H7" activeCellId="0" sqref="H7"/>
    </sheetView>
  </sheetViews>
  <sheetFormatPr defaultRowHeight="15" zeroHeight="false" outlineLevelRow="0" outlineLevelCol="0"/>
  <cols>
    <col collapsed="false" customWidth="true" hidden="false" outlineLevel="0" max="1" min="1" style="2" width="13.9"/>
    <col collapsed="false" customWidth="true" hidden="false" outlineLevel="0" max="2" min="2" style="23" width="55.5"/>
    <col collapsed="false" customWidth="true" hidden="false" outlineLevel="0" max="3" min="3" style="1" width="7.6"/>
    <col collapsed="false" customWidth="true" hidden="false" outlineLevel="0" max="4" min="4" style="1" width="7.5"/>
    <col collapsed="false" customWidth="true" hidden="false" outlineLevel="0" max="5" min="5" style="140" width="8.79"/>
    <col collapsed="false" customWidth="true" hidden="false" outlineLevel="0" max="6" min="6" style="140" width="9.2"/>
    <col collapsed="false" customWidth="true" hidden="false" outlineLevel="0" max="7" min="7" style="2" width="7.3"/>
    <col collapsed="false" customWidth="true" hidden="false" outlineLevel="0" max="8" min="8" style="2" width="8.79"/>
    <col collapsed="false" customWidth="true" hidden="false" outlineLevel="0" max="9" min="9" style="2" width="6.4"/>
    <col collapsed="false" customWidth="true" hidden="false" outlineLevel="0" max="10" min="10" style="2" width="7.1"/>
    <col collapsed="false" customWidth="true" hidden="false" outlineLevel="0" max="1025" min="11" style="2" width="8.79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customFormat="fals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customFormat="false" ht="18" hidden="false" customHeight="true" outlineLevel="0" collapsed="false">
      <c r="A4" s="3" t="s">
        <v>397</v>
      </c>
      <c r="B4" s="3"/>
      <c r="C4" s="3"/>
      <c r="D4" s="3"/>
      <c r="E4" s="3"/>
      <c r="F4" s="3"/>
      <c r="G4" s="3"/>
      <c r="H4" s="3"/>
      <c r="I4" s="3"/>
      <c r="J4" s="3"/>
    </row>
    <row r="5" customFormat="false" ht="47.25" hidden="false" customHeight="false" outlineLevel="0" collapsed="false">
      <c r="A5" s="7" t="s">
        <v>11</v>
      </c>
      <c r="B5" s="7" t="s">
        <v>12</v>
      </c>
      <c r="C5" s="7" t="s">
        <v>96</v>
      </c>
      <c r="D5" s="7" t="s">
        <v>398</v>
      </c>
      <c r="E5" s="7" t="s">
        <v>15</v>
      </c>
      <c r="F5" s="7" t="s">
        <v>16</v>
      </c>
      <c r="G5" s="7" t="s">
        <v>392</v>
      </c>
      <c r="H5" s="7" t="s">
        <v>393</v>
      </c>
      <c r="I5" s="7" t="s">
        <v>394</v>
      </c>
      <c r="J5" s="7" t="s">
        <v>395</v>
      </c>
    </row>
    <row r="6" customFormat="false" ht="30" hidden="false" customHeight="false" outlineLevel="0" collapsed="false">
      <c r="A6" s="141" t="s">
        <v>178</v>
      </c>
      <c r="B6" s="15" t="s">
        <v>179</v>
      </c>
      <c r="C6" s="139" t="s">
        <v>72</v>
      </c>
      <c r="D6" s="142" t="n">
        <v>34.6061</v>
      </c>
      <c r="E6" s="143" t="n">
        <v>729.38</v>
      </c>
      <c r="F6" s="144" t="n">
        <v>25240.36</v>
      </c>
      <c r="G6" s="137" t="n">
        <f aca="false">F6/$F$94</f>
        <v>0.134670335296074</v>
      </c>
      <c r="H6" s="138" t="n">
        <f aca="false">G6</f>
        <v>0.134670335296074</v>
      </c>
      <c r="I6" s="139" t="s">
        <v>280</v>
      </c>
      <c r="J6" s="139" t="n">
        <v>1</v>
      </c>
    </row>
    <row r="7" customFormat="false" ht="15" hidden="false" customHeight="false" outlineLevel="0" collapsed="false">
      <c r="A7" s="141" t="n">
        <v>6110</v>
      </c>
      <c r="B7" s="15" t="s">
        <v>399</v>
      </c>
      <c r="C7" s="139" t="s">
        <v>103</v>
      </c>
      <c r="D7" s="142" t="n">
        <v>1384.513533452</v>
      </c>
      <c r="E7" s="143" t="n">
        <v>15.81</v>
      </c>
      <c r="F7" s="144" t="n">
        <v>21889.65</v>
      </c>
      <c r="G7" s="137" t="n">
        <f aca="false">F7/$F$94</f>
        <v>0.116792569718249</v>
      </c>
      <c r="H7" s="138" t="n">
        <f aca="false">H6+G7</f>
        <v>0.251462905014323</v>
      </c>
      <c r="I7" s="139" t="s">
        <v>280</v>
      </c>
      <c r="J7" s="139" t="n">
        <v>2</v>
      </c>
    </row>
    <row r="8" customFormat="false" ht="30" hidden="false" customHeight="false" outlineLevel="0" collapsed="false">
      <c r="A8" s="141" t="s">
        <v>125</v>
      </c>
      <c r="B8" s="15" t="s">
        <v>126</v>
      </c>
      <c r="C8" s="139" t="s">
        <v>22</v>
      </c>
      <c r="D8" s="142" t="n">
        <v>737.15502</v>
      </c>
      <c r="E8" s="143" t="n">
        <v>24.37</v>
      </c>
      <c r="F8" s="144" t="n">
        <v>17963.23</v>
      </c>
      <c r="G8" s="137" t="n">
        <f aca="false">F8/$F$94</f>
        <v>0.0958430944368659</v>
      </c>
      <c r="H8" s="138" t="n">
        <f aca="false">H7+G8</f>
        <v>0.347305999451189</v>
      </c>
      <c r="I8" s="139" t="s">
        <v>280</v>
      </c>
      <c r="J8" s="139" t="n">
        <v>3</v>
      </c>
    </row>
    <row r="9" customFormat="false" ht="30" hidden="false" customHeight="false" outlineLevel="0" collapsed="false">
      <c r="A9" s="141" t="s">
        <v>156</v>
      </c>
      <c r="B9" s="15" t="s">
        <v>157</v>
      </c>
      <c r="C9" s="139" t="s">
        <v>22</v>
      </c>
      <c r="D9" s="142" t="n">
        <v>524.83464</v>
      </c>
      <c r="E9" s="143" t="n">
        <v>31.72</v>
      </c>
      <c r="F9" s="144" t="n">
        <v>16647.74</v>
      </c>
      <c r="G9" s="137" t="n">
        <f aca="false">F9/$F$94</f>
        <v>0.0888242769802753</v>
      </c>
      <c r="H9" s="138" t="n">
        <f aca="false">H8+G9</f>
        <v>0.436130276431464</v>
      </c>
      <c r="I9" s="139" t="s">
        <v>280</v>
      </c>
      <c r="J9" s="139" t="n">
        <v>4</v>
      </c>
    </row>
    <row r="10" customFormat="false" ht="30" hidden="false" customHeight="false" outlineLevel="0" collapsed="false">
      <c r="A10" s="141" t="s">
        <v>183</v>
      </c>
      <c r="B10" s="15" t="s">
        <v>184</v>
      </c>
      <c r="C10" s="139" t="s">
        <v>72</v>
      </c>
      <c r="D10" s="142" t="n">
        <v>32.3972</v>
      </c>
      <c r="E10" s="143" t="n">
        <v>500</v>
      </c>
      <c r="F10" s="144" t="n">
        <v>16198.6</v>
      </c>
      <c r="G10" s="137" t="n">
        <f aca="false">F10/$F$94</f>
        <v>0.0864278834900525</v>
      </c>
      <c r="H10" s="138" t="n">
        <f aca="false">H9+G10</f>
        <v>0.522558159921517</v>
      </c>
      <c r="I10" s="139" t="s">
        <v>280</v>
      </c>
      <c r="J10" s="139" t="n">
        <v>5</v>
      </c>
    </row>
    <row r="11" customFormat="false" ht="15" hidden="false" customHeight="false" outlineLevel="0" collapsed="false">
      <c r="A11" s="141" t="n">
        <v>252</v>
      </c>
      <c r="B11" s="15" t="s">
        <v>400</v>
      </c>
      <c r="C11" s="139" t="s">
        <v>103</v>
      </c>
      <c r="D11" s="142" t="n">
        <v>1137.470859572</v>
      </c>
      <c r="E11" s="143" t="n">
        <v>11.82</v>
      </c>
      <c r="F11" s="144" t="n">
        <v>13448.37</v>
      </c>
      <c r="G11" s="137" t="n">
        <f aca="false">F11/$F$94</f>
        <v>0.0717539883379501</v>
      </c>
      <c r="H11" s="138" t="n">
        <f aca="false">H10+G11</f>
        <v>0.594312148259467</v>
      </c>
      <c r="I11" s="139" t="s">
        <v>280</v>
      </c>
      <c r="J11" s="139" t="n">
        <v>6</v>
      </c>
    </row>
    <row r="12" customFormat="false" ht="15" hidden="false" customHeight="false" outlineLevel="0" collapsed="false">
      <c r="A12" s="141" t="n">
        <v>40818</v>
      </c>
      <c r="B12" s="15" t="s">
        <v>401</v>
      </c>
      <c r="C12" s="139" t="s">
        <v>101</v>
      </c>
      <c r="D12" s="142" t="n">
        <v>3.0348</v>
      </c>
      <c r="E12" s="143" t="n">
        <v>2970.62</v>
      </c>
      <c r="F12" s="144" t="n">
        <v>9015.24</v>
      </c>
      <c r="G12" s="137" t="n">
        <f aca="false">F12/$F$94</f>
        <v>0.048100953931504</v>
      </c>
      <c r="H12" s="138" t="n">
        <f aca="false">H11+G12</f>
        <v>0.642413102190971</v>
      </c>
      <c r="I12" s="139" t="s">
        <v>280</v>
      </c>
      <c r="J12" s="139" t="n">
        <v>7</v>
      </c>
    </row>
    <row r="13" customFormat="false" ht="30" hidden="false" customHeight="false" outlineLevel="0" collapsed="false">
      <c r="A13" s="141" t="s">
        <v>131</v>
      </c>
      <c r="B13" s="15" t="s">
        <v>132</v>
      </c>
      <c r="C13" s="139" t="s">
        <v>22</v>
      </c>
      <c r="D13" s="142" t="n">
        <v>781.57058</v>
      </c>
      <c r="E13" s="143" t="n">
        <v>9.45</v>
      </c>
      <c r="F13" s="144" t="n">
        <v>7385.88</v>
      </c>
      <c r="G13" s="137" t="n">
        <f aca="false">F13/$F$94</f>
        <v>0.0394074781840103</v>
      </c>
      <c r="H13" s="138" t="n">
        <f aca="false">H12+G13</f>
        <v>0.681820580374981</v>
      </c>
      <c r="I13" s="139" t="s">
        <v>280</v>
      </c>
      <c r="J13" s="139" t="n">
        <v>8</v>
      </c>
    </row>
    <row r="14" customFormat="false" ht="15" hidden="false" customHeight="false" outlineLevel="0" collapsed="false">
      <c r="A14" s="141" t="n">
        <v>4783</v>
      </c>
      <c r="B14" s="15" t="s">
        <v>402</v>
      </c>
      <c r="C14" s="139" t="s">
        <v>103</v>
      </c>
      <c r="D14" s="142" t="n">
        <v>387.396300513</v>
      </c>
      <c r="E14" s="143" t="n">
        <v>15.81</v>
      </c>
      <c r="F14" s="144" t="n">
        <v>6126.26</v>
      </c>
      <c r="G14" s="137" t="n">
        <f aca="false">F14/$F$94</f>
        <v>0.0326867559856882</v>
      </c>
      <c r="H14" s="138" t="n">
        <f aca="false">H13+G14</f>
        <v>0.714507336360669</v>
      </c>
      <c r="I14" s="139" t="s">
        <v>280</v>
      </c>
      <c r="J14" s="139" t="n">
        <v>9</v>
      </c>
    </row>
    <row r="15" customFormat="false" ht="30" hidden="false" customHeight="false" outlineLevel="0" collapsed="false">
      <c r="A15" s="141" t="s">
        <v>158</v>
      </c>
      <c r="B15" s="15" t="s">
        <v>159</v>
      </c>
      <c r="C15" s="139" t="s">
        <v>50</v>
      </c>
      <c r="D15" s="142" t="n">
        <v>47.1232</v>
      </c>
      <c r="E15" s="143" t="n">
        <v>108.47</v>
      </c>
      <c r="F15" s="144" t="n">
        <v>5111.39</v>
      </c>
      <c r="G15" s="137" t="n">
        <f aca="false">F15/$F$94</f>
        <v>0.0272719012378983</v>
      </c>
      <c r="H15" s="138" t="n">
        <f aca="false">H14+G15</f>
        <v>0.741779237598568</v>
      </c>
      <c r="I15" s="139" t="s">
        <v>280</v>
      </c>
      <c r="J15" s="139" t="n">
        <v>10</v>
      </c>
    </row>
    <row r="16" customFormat="false" ht="30" hidden="false" customHeight="false" outlineLevel="0" collapsed="false">
      <c r="A16" s="141" t="s">
        <v>133</v>
      </c>
      <c r="B16" s="15" t="s">
        <v>134</v>
      </c>
      <c r="C16" s="139" t="s">
        <v>22</v>
      </c>
      <c r="D16" s="142" t="n">
        <v>781.57058</v>
      </c>
      <c r="E16" s="143" t="n">
        <v>6.1</v>
      </c>
      <c r="F16" s="144" t="n">
        <v>4767.51</v>
      </c>
      <c r="G16" s="137" t="n">
        <f aca="false">F16/$F$94</f>
        <v>0.0254371241229279</v>
      </c>
      <c r="H16" s="138" t="n">
        <f aca="false">H15+G16</f>
        <v>0.767216361721496</v>
      </c>
      <c r="I16" s="139" t="s">
        <v>280</v>
      </c>
      <c r="J16" s="139" t="n">
        <v>11</v>
      </c>
    </row>
    <row r="17" customFormat="false" ht="15" hidden="false" customHeight="false" outlineLevel="0" collapsed="false">
      <c r="A17" s="141" t="n">
        <v>2707</v>
      </c>
      <c r="B17" s="15" t="s">
        <v>403</v>
      </c>
      <c r="C17" s="139" t="s">
        <v>103</v>
      </c>
      <c r="D17" s="142" t="n">
        <v>36.378</v>
      </c>
      <c r="E17" s="143" t="n">
        <v>104.38</v>
      </c>
      <c r="F17" s="144" t="n">
        <v>3797.28</v>
      </c>
      <c r="G17" s="137" t="n">
        <f aca="false">F17/$F$94</f>
        <v>0.0202604467928776</v>
      </c>
      <c r="H17" s="138" t="n">
        <f aca="false">H16+G17</f>
        <v>0.787476808514373</v>
      </c>
      <c r="I17" s="139" t="s">
        <v>280</v>
      </c>
      <c r="J17" s="139" t="n">
        <v>12</v>
      </c>
    </row>
    <row r="18" customFormat="false" ht="15" hidden="false" customHeight="false" outlineLevel="0" collapsed="false">
      <c r="A18" s="141" t="n">
        <v>37370</v>
      </c>
      <c r="B18" s="15" t="s">
        <v>404</v>
      </c>
      <c r="C18" s="139" t="s">
        <v>103</v>
      </c>
      <c r="D18" s="142" t="n">
        <v>3433.292458</v>
      </c>
      <c r="E18" s="143" t="n">
        <v>0.97</v>
      </c>
      <c r="F18" s="144" t="n">
        <v>3330.29</v>
      </c>
      <c r="G18" s="137" t="n">
        <f aca="false">F18/$F$94</f>
        <v>0.0177688143486528</v>
      </c>
      <c r="H18" s="138" t="n">
        <f aca="false">H17+G18</f>
        <v>0.805245622863026</v>
      </c>
      <c r="I18" s="139" t="s">
        <v>280</v>
      </c>
      <c r="J18" s="139" t="n">
        <v>13</v>
      </c>
    </row>
    <row r="19" customFormat="false" ht="15" hidden="false" customHeight="false" outlineLevel="0" collapsed="false">
      <c r="A19" s="141" t="n">
        <v>6111</v>
      </c>
      <c r="B19" s="15" t="s">
        <v>405</v>
      </c>
      <c r="C19" s="139" t="s">
        <v>103</v>
      </c>
      <c r="D19" s="142" t="n">
        <v>270.301246221</v>
      </c>
      <c r="E19" s="143" t="n">
        <v>11.76</v>
      </c>
      <c r="F19" s="144" t="n">
        <v>3179.39</v>
      </c>
      <c r="G19" s="137" t="n">
        <f aca="false">F19/$F$94</f>
        <v>0.0169636850400305</v>
      </c>
      <c r="H19" s="138" t="n">
        <f aca="false">H18+G19</f>
        <v>0.822209307903056</v>
      </c>
      <c r="I19" s="139" t="s">
        <v>303</v>
      </c>
      <c r="J19" s="139" t="n">
        <v>14</v>
      </c>
    </row>
    <row r="20" customFormat="false" ht="30" hidden="false" customHeight="false" outlineLevel="0" collapsed="false">
      <c r="A20" s="141" t="n">
        <v>7293</v>
      </c>
      <c r="B20" s="15" t="s">
        <v>193</v>
      </c>
      <c r="C20" s="139" t="s">
        <v>188</v>
      </c>
      <c r="D20" s="142" t="n">
        <v>100.743518</v>
      </c>
      <c r="E20" s="143" t="n">
        <v>25.66</v>
      </c>
      <c r="F20" s="144" t="n">
        <v>2584.04</v>
      </c>
      <c r="G20" s="137" t="n">
        <f aca="false">F20/$F$94</f>
        <v>0.0137871858094919</v>
      </c>
      <c r="H20" s="138" t="n">
        <f aca="false">H19+G20</f>
        <v>0.835996493712548</v>
      </c>
      <c r="I20" s="139" t="s">
        <v>303</v>
      </c>
      <c r="J20" s="139" t="n">
        <v>15</v>
      </c>
    </row>
    <row r="21" customFormat="false" ht="30" hidden="false" customHeight="false" outlineLevel="0" collapsed="false">
      <c r="A21" s="141" t="n">
        <v>43489</v>
      </c>
      <c r="B21" s="15" t="s">
        <v>406</v>
      </c>
      <c r="C21" s="139" t="s">
        <v>103</v>
      </c>
      <c r="D21" s="142" t="n">
        <v>2632.03712</v>
      </c>
      <c r="E21" s="143" t="n">
        <v>0.95</v>
      </c>
      <c r="F21" s="144" t="n">
        <v>2500.44</v>
      </c>
      <c r="G21" s="137" t="n">
        <f aca="false">F21/$F$94</f>
        <v>0.0133411367027933</v>
      </c>
      <c r="H21" s="138" t="n">
        <f aca="false">H20+G21</f>
        <v>0.849337630415342</v>
      </c>
      <c r="I21" s="139" t="s">
        <v>303</v>
      </c>
      <c r="J21" s="139" t="n">
        <v>16</v>
      </c>
    </row>
    <row r="22" customFormat="false" ht="15" hidden="false" customHeight="false" outlineLevel="0" collapsed="false">
      <c r="A22" s="141" t="n">
        <v>37371</v>
      </c>
      <c r="B22" s="15" t="s">
        <v>407</v>
      </c>
      <c r="C22" s="139" t="s">
        <v>103</v>
      </c>
      <c r="D22" s="142" t="n">
        <v>3433.292458</v>
      </c>
      <c r="E22" s="143" t="n">
        <v>0.72</v>
      </c>
      <c r="F22" s="144" t="n">
        <v>2471.96</v>
      </c>
      <c r="G22" s="137" t="n">
        <f aca="false">F22/$F$94</f>
        <v>0.0131891812176404</v>
      </c>
      <c r="H22" s="138" t="n">
        <f aca="false">H21+G22</f>
        <v>0.862526811632982</v>
      </c>
      <c r="I22" s="139" t="s">
        <v>303</v>
      </c>
      <c r="J22" s="139" t="n">
        <v>17</v>
      </c>
    </row>
    <row r="23" customFormat="false" ht="15" hidden="false" customHeight="false" outlineLevel="0" collapsed="false">
      <c r="A23" s="141" t="n">
        <v>4755</v>
      </c>
      <c r="B23" s="15" t="s">
        <v>408</v>
      </c>
      <c r="C23" s="139" t="s">
        <v>103</v>
      </c>
      <c r="D23" s="142" t="n">
        <v>130.9494824</v>
      </c>
      <c r="E23" s="143" t="n">
        <v>18.79</v>
      </c>
      <c r="F23" s="144" t="n">
        <v>2460.89</v>
      </c>
      <c r="G23" s="137" t="n">
        <f aca="false">F23/$F$94</f>
        <v>0.0131301170596123</v>
      </c>
      <c r="H23" s="138" t="n">
        <f aca="false">H22+G23</f>
        <v>0.875656928692594</v>
      </c>
      <c r="I23" s="139" t="s">
        <v>303</v>
      </c>
      <c r="J23" s="139" t="n">
        <v>18</v>
      </c>
    </row>
    <row r="24" customFormat="false" ht="30" hidden="false" customHeight="false" outlineLevel="0" collapsed="false">
      <c r="A24" s="141" t="n">
        <v>20259</v>
      </c>
      <c r="B24" s="15" t="s">
        <v>180</v>
      </c>
      <c r="C24" s="139" t="s">
        <v>50</v>
      </c>
      <c r="D24" s="142" t="n">
        <v>294.52</v>
      </c>
      <c r="E24" s="143" t="n">
        <v>7.9</v>
      </c>
      <c r="F24" s="144" t="n">
        <v>2326.71</v>
      </c>
      <c r="G24" s="137" t="n">
        <f aca="false">F24/$F$94</f>
        <v>0.0124141975723297</v>
      </c>
      <c r="H24" s="138" t="n">
        <f aca="false">H23+G24</f>
        <v>0.888071126264924</v>
      </c>
      <c r="I24" s="139" t="s">
        <v>303</v>
      </c>
      <c r="J24" s="139" t="n">
        <v>19</v>
      </c>
    </row>
    <row r="25" customFormat="false" ht="30" hidden="false" customHeight="false" outlineLevel="0" collapsed="false">
      <c r="A25" s="141" t="n">
        <v>4777</v>
      </c>
      <c r="B25" s="15" t="s">
        <v>181</v>
      </c>
      <c r="C25" s="139" t="s">
        <v>58</v>
      </c>
      <c r="D25" s="142" t="n">
        <v>323.972</v>
      </c>
      <c r="E25" s="143" t="n">
        <v>6.3</v>
      </c>
      <c r="F25" s="144" t="n">
        <v>2041.02</v>
      </c>
      <c r="G25" s="137" t="n">
        <f aca="false">F25/$F$94</f>
        <v>0.0108898941118904</v>
      </c>
      <c r="H25" s="138" t="n">
        <f aca="false">H24+G25</f>
        <v>0.898961020376814</v>
      </c>
      <c r="I25" s="139" t="s">
        <v>303</v>
      </c>
      <c r="J25" s="139" t="n">
        <v>20</v>
      </c>
    </row>
    <row r="26" customFormat="false" ht="15" hidden="false" customHeight="false" outlineLevel="0" collapsed="false">
      <c r="A26" s="141" t="n">
        <v>37372</v>
      </c>
      <c r="B26" s="15" t="s">
        <v>409</v>
      </c>
      <c r="C26" s="139" t="s">
        <v>103</v>
      </c>
      <c r="D26" s="142" t="n">
        <v>3469.292458</v>
      </c>
      <c r="E26" s="143" t="n">
        <v>0.55</v>
      </c>
      <c r="F26" s="144" t="n">
        <v>1908.11</v>
      </c>
      <c r="G26" s="137" t="n">
        <f aca="false">F26/$F$94</f>
        <v>0.0101807507294584</v>
      </c>
      <c r="H26" s="138" t="n">
        <f aca="false">H25+G26</f>
        <v>0.909141771106273</v>
      </c>
      <c r="I26" s="139" t="s">
        <v>315</v>
      </c>
      <c r="J26" s="139" t="n">
        <v>21</v>
      </c>
    </row>
    <row r="27" customFormat="false" ht="30" hidden="false" customHeight="false" outlineLevel="0" collapsed="false">
      <c r="A27" s="141" t="n">
        <v>43465</v>
      </c>
      <c r="B27" s="15" t="s">
        <v>410</v>
      </c>
      <c r="C27" s="139" t="s">
        <v>103</v>
      </c>
      <c r="D27" s="142" t="n">
        <v>2632.03712</v>
      </c>
      <c r="E27" s="143" t="n">
        <v>0.58</v>
      </c>
      <c r="F27" s="144" t="n">
        <v>1526.59</v>
      </c>
      <c r="G27" s="137" t="n">
        <f aca="false">F27/$F$94</f>
        <v>0.00814514480616098</v>
      </c>
      <c r="H27" s="138" t="n">
        <f aca="false">H26+G27</f>
        <v>0.917286915912434</v>
      </c>
      <c r="I27" s="139" t="s">
        <v>315</v>
      </c>
      <c r="J27" s="139" t="n">
        <v>22</v>
      </c>
    </row>
    <row r="28" customFormat="false" ht="30" hidden="false" customHeight="false" outlineLevel="0" collapsed="false">
      <c r="A28" s="141" t="s">
        <v>162</v>
      </c>
      <c r="B28" s="15" t="s">
        <v>163</v>
      </c>
      <c r="C28" s="139" t="s">
        <v>22</v>
      </c>
      <c r="D28" s="142" t="n">
        <v>1069.1076</v>
      </c>
      <c r="E28" s="143" t="n">
        <v>1.29</v>
      </c>
      <c r="F28" s="144" t="n">
        <v>1379.83</v>
      </c>
      <c r="G28" s="137" t="n">
        <f aca="false">F28/$F$94</f>
        <v>0.00736210453224841</v>
      </c>
      <c r="H28" s="138" t="n">
        <f aca="false">H27+G28</f>
        <v>0.924649020444682</v>
      </c>
      <c r="I28" s="139" t="s">
        <v>315</v>
      </c>
      <c r="J28" s="139" t="n">
        <v>23</v>
      </c>
    </row>
    <row r="29" customFormat="false" ht="30" hidden="false" customHeight="false" outlineLevel="0" collapsed="false">
      <c r="A29" s="141" t="s">
        <v>128</v>
      </c>
      <c r="B29" s="15" t="s">
        <v>129</v>
      </c>
      <c r="C29" s="139" t="s">
        <v>22</v>
      </c>
      <c r="D29" s="142" t="n">
        <v>2344.35355</v>
      </c>
      <c r="E29" s="143" t="n">
        <v>0.48</v>
      </c>
      <c r="F29" s="144" t="n">
        <v>1124.72</v>
      </c>
      <c r="G29" s="137" t="n">
        <f aca="false">F29/$F$94</f>
        <v>0.00600096113978565</v>
      </c>
      <c r="H29" s="138" t="n">
        <f aca="false">H28+G29</f>
        <v>0.930649981584468</v>
      </c>
      <c r="I29" s="139" t="s">
        <v>315</v>
      </c>
      <c r="J29" s="139" t="n">
        <v>24</v>
      </c>
    </row>
    <row r="30" customFormat="false" ht="15" hidden="false" customHeight="false" outlineLevel="0" collapsed="false">
      <c r="A30" s="141" t="n">
        <v>4257</v>
      </c>
      <c r="B30" s="15" t="s">
        <v>411</v>
      </c>
      <c r="C30" s="139" t="s">
        <v>103</v>
      </c>
      <c r="D30" s="142" t="n">
        <v>99.403038</v>
      </c>
      <c r="E30" s="143" t="n">
        <v>10.46</v>
      </c>
      <c r="F30" s="144" t="n">
        <v>1039.59</v>
      </c>
      <c r="G30" s="137" t="n">
        <f aca="false">F30/$F$94</f>
        <v>0.00554674869417257</v>
      </c>
      <c r="H30" s="138" t="n">
        <f aca="false">H29+G30</f>
        <v>0.93619673027864</v>
      </c>
      <c r="I30" s="139" t="s">
        <v>315</v>
      </c>
      <c r="J30" s="139" t="n">
        <v>25</v>
      </c>
    </row>
    <row r="31" customFormat="false" ht="45" hidden="false" customHeight="false" outlineLevel="0" collapsed="false">
      <c r="A31" s="141" t="s">
        <v>186</v>
      </c>
      <c r="B31" s="15" t="s">
        <v>187</v>
      </c>
      <c r="C31" s="139" t="s">
        <v>188</v>
      </c>
      <c r="D31" s="142" t="n">
        <v>43.6329</v>
      </c>
      <c r="E31" s="143" t="n">
        <v>23.5</v>
      </c>
      <c r="F31" s="144" t="n">
        <v>1027.8</v>
      </c>
      <c r="G31" s="137" t="n">
        <f aca="false">F31/$F$94</f>
        <v>0.00548384296489055</v>
      </c>
      <c r="H31" s="138" t="n">
        <f aca="false">H30+G31</f>
        <v>0.941680573243531</v>
      </c>
      <c r="I31" s="139" t="s">
        <v>315</v>
      </c>
      <c r="J31" s="139" t="n">
        <v>26</v>
      </c>
    </row>
    <row r="32" customFormat="false" ht="30" hidden="false" customHeight="false" outlineLevel="0" collapsed="false">
      <c r="A32" s="141" t="s">
        <v>148</v>
      </c>
      <c r="B32" s="15" t="s">
        <v>149</v>
      </c>
      <c r="C32" s="139" t="s">
        <v>22</v>
      </c>
      <c r="D32" s="142" t="n">
        <v>20.13</v>
      </c>
      <c r="E32" s="143" t="n">
        <v>47.63</v>
      </c>
      <c r="F32" s="144" t="n">
        <v>958.92</v>
      </c>
      <c r="G32" s="137" t="n">
        <f aca="false">F32/$F$94</f>
        <v>0.00511633264827091</v>
      </c>
      <c r="H32" s="138" t="n">
        <f aca="false">H31+G32</f>
        <v>0.946796905891802</v>
      </c>
      <c r="I32" s="139" t="s">
        <v>315</v>
      </c>
      <c r="J32" s="139" t="n">
        <v>27</v>
      </c>
    </row>
    <row r="33" customFormat="false" ht="15" hidden="false" customHeight="false" outlineLevel="0" collapsed="false">
      <c r="A33" s="141" t="n">
        <v>4374</v>
      </c>
      <c r="B33" s="15" t="s">
        <v>130</v>
      </c>
      <c r="C33" s="139" t="s">
        <v>22</v>
      </c>
      <c r="D33" s="142" t="n">
        <v>2476.29851</v>
      </c>
      <c r="E33" s="143" t="n">
        <v>0.37</v>
      </c>
      <c r="F33" s="144" t="n">
        <v>915.42</v>
      </c>
      <c r="G33" s="137" t="n">
        <f aca="false">F33/$F$94</f>
        <v>0.00488423771834997</v>
      </c>
      <c r="H33" s="138" t="n">
        <f aca="false">H32+G33</f>
        <v>0.951681143610152</v>
      </c>
      <c r="I33" s="139" t="s">
        <v>315</v>
      </c>
      <c r="J33" s="139" t="n">
        <v>28</v>
      </c>
    </row>
    <row r="34" customFormat="false" ht="15" hidden="false" customHeight="false" outlineLevel="0" collapsed="false">
      <c r="A34" s="141" t="n">
        <v>37595</v>
      </c>
      <c r="B34" s="15" t="s">
        <v>182</v>
      </c>
      <c r="C34" s="139" t="s">
        <v>58</v>
      </c>
      <c r="D34" s="142" t="n">
        <v>278.3214</v>
      </c>
      <c r="E34" s="143" t="n">
        <v>1.93</v>
      </c>
      <c r="F34" s="144" t="n">
        <v>537.5</v>
      </c>
      <c r="G34" s="137" t="n">
        <f aca="false">F34/$F$94</f>
        <v>0.00286783965132192</v>
      </c>
      <c r="H34" s="138" t="n">
        <f aca="false">H33+G34</f>
        <v>0.954548983261474</v>
      </c>
      <c r="I34" s="139" t="s">
        <v>315</v>
      </c>
      <c r="J34" s="139" t="n">
        <v>29</v>
      </c>
    </row>
    <row r="35" customFormat="false" ht="30" hidden="false" customHeight="false" outlineLevel="0" collapsed="false">
      <c r="A35" s="141" t="n">
        <v>43499</v>
      </c>
      <c r="B35" s="15" t="s">
        <v>412</v>
      </c>
      <c r="C35" s="139" t="s">
        <v>101</v>
      </c>
      <c r="D35" s="142" t="n">
        <v>3</v>
      </c>
      <c r="E35" s="143" t="n">
        <v>177.24</v>
      </c>
      <c r="F35" s="144" t="n">
        <v>531.72</v>
      </c>
      <c r="G35" s="137" t="n">
        <f aca="false">F35/$F$94</f>
        <v>0.0028370003709784</v>
      </c>
      <c r="H35" s="138" t="n">
        <f aca="false">H34+G35</f>
        <v>0.957385983632452</v>
      </c>
      <c r="I35" s="139" t="s">
        <v>315</v>
      </c>
      <c r="J35" s="139" t="n">
        <v>30</v>
      </c>
    </row>
    <row r="36" customFormat="false" ht="30" hidden="false" customHeight="false" outlineLevel="0" collapsed="false">
      <c r="A36" s="141" t="n">
        <v>43490</v>
      </c>
      <c r="B36" s="15" t="s">
        <v>413</v>
      </c>
      <c r="C36" s="139" t="s">
        <v>103</v>
      </c>
      <c r="D36" s="142" t="n">
        <v>383.370906</v>
      </c>
      <c r="E36" s="143" t="n">
        <v>1.33</v>
      </c>
      <c r="F36" s="144" t="n">
        <v>509.88</v>
      </c>
      <c r="G36" s="137" t="n">
        <f aca="false">F36/$F$94</f>
        <v>0.0027204727096112</v>
      </c>
      <c r="H36" s="138" t="n">
        <f aca="false">H35+G36</f>
        <v>0.960106456342063</v>
      </c>
      <c r="I36" s="139" t="s">
        <v>315</v>
      </c>
      <c r="J36" s="139" t="n">
        <v>31</v>
      </c>
    </row>
    <row r="37" customFormat="false" ht="30" hidden="false" customHeight="false" outlineLevel="0" collapsed="false">
      <c r="A37" s="141" t="n">
        <v>4813</v>
      </c>
      <c r="B37" s="15" t="s">
        <v>111</v>
      </c>
      <c r="C37" s="139" t="s">
        <v>72</v>
      </c>
      <c r="D37" s="142" t="n">
        <v>2.25</v>
      </c>
      <c r="E37" s="143" t="n">
        <v>225</v>
      </c>
      <c r="F37" s="144" t="n">
        <v>506.25</v>
      </c>
      <c r="G37" s="137" t="n">
        <f aca="false">F37/$F$94</f>
        <v>0.00270110478787297</v>
      </c>
      <c r="H37" s="138" t="n">
        <f aca="false">H36+G37</f>
        <v>0.962807561129936</v>
      </c>
      <c r="I37" s="139" t="s">
        <v>315</v>
      </c>
      <c r="J37" s="139" t="n">
        <v>32</v>
      </c>
    </row>
    <row r="38" customFormat="false" ht="15" hidden="false" customHeight="false" outlineLevel="0" collapsed="false">
      <c r="A38" s="141" t="n">
        <v>2696</v>
      </c>
      <c r="B38" s="15" t="s">
        <v>414</v>
      </c>
      <c r="C38" s="139" t="s">
        <v>103</v>
      </c>
      <c r="D38" s="142" t="n">
        <v>31.576511232</v>
      </c>
      <c r="E38" s="143" t="n">
        <v>15.81</v>
      </c>
      <c r="F38" s="144" t="n">
        <v>499.16</v>
      </c>
      <c r="G38" s="137" t="n">
        <f aca="false">F38/$F$94</f>
        <v>0.00266327598205367</v>
      </c>
      <c r="H38" s="138" t="n">
        <f aca="false">H37+G38</f>
        <v>0.96547083711199</v>
      </c>
      <c r="I38" s="139" t="s">
        <v>315</v>
      </c>
      <c r="J38" s="139" t="n">
        <v>33</v>
      </c>
    </row>
    <row r="39" customFormat="false" ht="30" hidden="false" customHeight="false" outlineLevel="0" collapsed="false">
      <c r="A39" s="141" t="n">
        <v>43466</v>
      </c>
      <c r="B39" s="15" t="s">
        <v>415</v>
      </c>
      <c r="C39" s="139" t="s">
        <v>103</v>
      </c>
      <c r="D39" s="142" t="n">
        <v>383.370906</v>
      </c>
      <c r="E39" s="143" t="n">
        <v>1.27</v>
      </c>
      <c r="F39" s="144" t="n">
        <v>486.88</v>
      </c>
      <c r="G39" s="137" t="n">
        <f aca="false">F39/$F$94</f>
        <v>0.00259775585011277</v>
      </c>
      <c r="H39" s="138" t="n">
        <f aca="false">H38+G39</f>
        <v>0.968068592962103</v>
      </c>
      <c r="I39" s="139" t="s">
        <v>315</v>
      </c>
      <c r="J39" s="139" t="n">
        <v>34</v>
      </c>
    </row>
    <row r="40" customFormat="false" ht="15" hidden="false" customHeight="false" outlineLevel="0" collapsed="false">
      <c r="A40" s="141" t="n">
        <v>7345</v>
      </c>
      <c r="B40" s="15" t="s">
        <v>199</v>
      </c>
      <c r="C40" s="139" t="s">
        <v>188</v>
      </c>
      <c r="D40" s="142" t="n">
        <v>23.2254</v>
      </c>
      <c r="E40" s="143" t="n">
        <v>20.05</v>
      </c>
      <c r="F40" s="144" t="n">
        <v>465.92</v>
      </c>
      <c r="G40" s="137" t="n">
        <f aca="false">F40/$F$94</f>
        <v>0.00248592344250029</v>
      </c>
      <c r="H40" s="138" t="n">
        <f aca="false">H39+G40</f>
        <v>0.970554516404603</v>
      </c>
      <c r="I40" s="139" t="s">
        <v>315</v>
      </c>
      <c r="J40" s="139" t="n">
        <v>35</v>
      </c>
    </row>
    <row r="41" customFormat="false" ht="15" hidden="false" customHeight="false" outlineLevel="0" collapsed="false">
      <c r="A41" s="141" t="n">
        <v>4222</v>
      </c>
      <c r="B41" s="15" t="s">
        <v>416</v>
      </c>
      <c r="C41" s="139" t="s">
        <v>188</v>
      </c>
      <c r="D41" s="142" t="n">
        <v>80.28</v>
      </c>
      <c r="E41" s="143" t="n">
        <v>5.18</v>
      </c>
      <c r="F41" s="144" t="n">
        <v>415.8</v>
      </c>
      <c r="G41" s="137" t="n">
        <f aca="false">F41/$F$94</f>
        <v>0.00221850739910633</v>
      </c>
      <c r="H41" s="138" t="n">
        <f aca="false">H40+G41</f>
        <v>0.972773023803709</v>
      </c>
      <c r="I41" s="139" t="s">
        <v>315</v>
      </c>
      <c r="J41" s="139" t="n">
        <v>36</v>
      </c>
    </row>
    <row r="42" customFormat="false" ht="15" hidden="false" customHeight="false" outlineLevel="0" collapsed="false">
      <c r="A42" s="141" t="n">
        <v>5318</v>
      </c>
      <c r="B42" s="15" t="s">
        <v>192</v>
      </c>
      <c r="C42" s="139" t="s">
        <v>188</v>
      </c>
      <c r="D42" s="142" t="n">
        <v>30.252144</v>
      </c>
      <c r="E42" s="143" t="n">
        <v>12.7</v>
      </c>
      <c r="F42" s="144" t="n">
        <v>383</v>
      </c>
      <c r="G42" s="137" t="n">
        <f aca="false">F42/$F$94</f>
        <v>0.00204350248643032</v>
      </c>
      <c r="H42" s="138" t="n">
        <f aca="false">H41+G42</f>
        <v>0.97481652629014</v>
      </c>
      <c r="I42" s="139" t="s">
        <v>315</v>
      </c>
      <c r="J42" s="139" t="n">
        <v>37</v>
      </c>
    </row>
    <row r="43" customFormat="false" ht="30" hidden="false" customHeight="false" outlineLevel="0" collapsed="false">
      <c r="A43" s="141" t="s">
        <v>168</v>
      </c>
      <c r="B43" s="15" t="s">
        <v>169</v>
      </c>
      <c r="C43" s="139" t="s">
        <v>22</v>
      </c>
      <c r="D43" s="142" t="n">
        <v>11.0445</v>
      </c>
      <c r="E43" s="143" t="n">
        <v>33.98</v>
      </c>
      <c r="F43" s="144" t="n">
        <v>375.51</v>
      </c>
      <c r="G43" s="137" t="n">
        <f aca="false">F43/$F$94</f>
        <v>0.00200353947435887</v>
      </c>
      <c r="H43" s="138" t="n">
        <f aca="false">H42+G43</f>
        <v>0.976820065764499</v>
      </c>
      <c r="I43" s="139" t="s">
        <v>315</v>
      </c>
      <c r="J43" s="139" t="n">
        <v>38</v>
      </c>
    </row>
    <row r="44" customFormat="false" ht="15" hidden="false" customHeight="false" outlineLevel="0" collapsed="false">
      <c r="A44" s="141" t="n">
        <v>11002</v>
      </c>
      <c r="B44" s="15" t="s">
        <v>127</v>
      </c>
      <c r="C44" s="139" t="s">
        <v>58</v>
      </c>
      <c r="D44" s="142" t="n">
        <v>12.16282</v>
      </c>
      <c r="E44" s="143" t="n">
        <v>25.93</v>
      </c>
      <c r="F44" s="144" t="n">
        <v>316.49</v>
      </c>
      <c r="G44" s="137" t="n">
        <f aca="false">F44/$F$94</f>
        <v>0.00168863734185465</v>
      </c>
      <c r="H44" s="138" t="n">
        <f aca="false">H43+G44</f>
        <v>0.978508703106353</v>
      </c>
      <c r="I44" s="139" t="s">
        <v>315</v>
      </c>
      <c r="J44" s="139" t="n">
        <v>39</v>
      </c>
    </row>
    <row r="45" customFormat="false" ht="15" hidden="false" customHeight="false" outlineLevel="0" collapsed="false">
      <c r="A45" s="141" t="n">
        <v>40863</v>
      </c>
      <c r="B45" s="15" t="s">
        <v>417</v>
      </c>
      <c r="C45" s="139" t="s">
        <v>101</v>
      </c>
      <c r="D45" s="142" t="n">
        <v>3</v>
      </c>
      <c r="E45" s="143" t="n">
        <v>103.7</v>
      </c>
      <c r="F45" s="144" t="n">
        <v>311.1</v>
      </c>
      <c r="G45" s="137" t="n">
        <f aca="false">F45/$F$94</f>
        <v>0.00165987891260698</v>
      </c>
      <c r="H45" s="138" t="n">
        <f aca="false">H44+G45</f>
        <v>0.98016858201896</v>
      </c>
      <c r="I45" s="139" t="s">
        <v>315</v>
      </c>
      <c r="J45" s="139" t="n">
        <v>40</v>
      </c>
    </row>
    <row r="46" customFormat="false" ht="45" hidden="false" customHeight="false" outlineLevel="0" collapsed="false">
      <c r="A46" s="141" t="s">
        <v>174</v>
      </c>
      <c r="B46" s="15" t="s">
        <v>175</v>
      </c>
      <c r="C46" s="139" t="s">
        <v>22</v>
      </c>
      <c r="D46" s="142" t="n">
        <v>26.21228</v>
      </c>
      <c r="E46" s="143" t="n">
        <v>10.54</v>
      </c>
      <c r="F46" s="144" t="n">
        <v>276.85</v>
      </c>
      <c r="G46" s="137" t="n">
        <f aca="false">F46/$F$94</f>
        <v>0.00147713750226693</v>
      </c>
      <c r="H46" s="138" t="n">
        <f aca="false">H45+G46</f>
        <v>0.981645719521227</v>
      </c>
      <c r="I46" s="139" t="s">
        <v>315</v>
      </c>
      <c r="J46" s="139" t="n">
        <v>41</v>
      </c>
    </row>
    <row r="47" customFormat="false" ht="30" hidden="false" customHeight="false" outlineLevel="0" collapsed="false">
      <c r="A47" s="141" t="n">
        <v>43491</v>
      </c>
      <c r="B47" s="15" t="s">
        <v>418</v>
      </c>
      <c r="C47" s="139" t="s">
        <v>103</v>
      </c>
      <c r="D47" s="142" t="n">
        <v>266.280412</v>
      </c>
      <c r="E47" s="143" t="n">
        <v>1.01</v>
      </c>
      <c r="F47" s="144" t="n">
        <v>268.94</v>
      </c>
      <c r="G47" s="137" t="n">
        <f aca="false">F47/$F$94</f>
        <v>0.00143493357363073</v>
      </c>
      <c r="H47" s="138" t="n">
        <f aca="false">H46+G47</f>
        <v>0.983080653094858</v>
      </c>
      <c r="I47" s="139" t="s">
        <v>315</v>
      </c>
      <c r="J47" s="139" t="n">
        <v>42</v>
      </c>
    </row>
    <row r="48" customFormat="false" ht="15" hidden="false" customHeight="false" outlineLevel="0" collapsed="false">
      <c r="A48" s="141" t="n">
        <v>3768</v>
      </c>
      <c r="B48" s="15" t="s">
        <v>189</v>
      </c>
      <c r="C48" s="139" t="s">
        <v>22</v>
      </c>
      <c r="D48" s="142" t="n">
        <v>121.2025</v>
      </c>
      <c r="E48" s="143" t="n">
        <v>2.09</v>
      </c>
      <c r="F48" s="144" t="n">
        <v>252.1</v>
      </c>
      <c r="G48" s="137" t="n">
        <f aca="false">F48/$F$94</f>
        <v>0.00134508349041536</v>
      </c>
      <c r="H48" s="138" t="n">
        <f aca="false">H47+G48</f>
        <v>0.984425736585273</v>
      </c>
      <c r="I48" s="139" t="s">
        <v>315</v>
      </c>
      <c r="J48" s="139" t="n">
        <v>43</v>
      </c>
    </row>
    <row r="49" customFormat="false" ht="30" hidden="false" customHeight="false" outlineLevel="0" collapsed="false">
      <c r="A49" s="141" t="s">
        <v>200</v>
      </c>
      <c r="B49" s="15" t="s">
        <v>201</v>
      </c>
      <c r="C49" s="139" t="s">
        <v>22</v>
      </c>
      <c r="D49" s="142" t="n">
        <v>1</v>
      </c>
      <c r="E49" s="143" t="n">
        <v>250</v>
      </c>
      <c r="F49" s="144" t="n">
        <v>250</v>
      </c>
      <c r="G49" s="137" t="n">
        <f aca="false">F49/$F$94</f>
        <v>0.00133387890759159</v>
      </c>
      <c r="H49" s="138" t="n">
        <f aca="false">H48+G49</f>
        <v>0.985759615492865</v>
      </c>
      <c r="I49" s="139" t="s">
        <v>315</v>
      </c>
      <c r="J49" s="139" t="n">
        <v>44</v>
      </c>
    </row>
    <row r="50" customFormat="false" ht="30" hidden="false" customHeight="false" outlineLevel="0" collapsed="false">
      <c r="A50" s="141" t="s">
        <v>107</v>
      </c>
      <c r="B50" s="15" t="s">
        <v>108</v>
      </c>
      <c r="C50" s="139" t="s">
        <v>22</v>
      </c>
      <c r="D50" s="142" t="n">
        <v>1</v>
      </c>
      <c r="E50" s="143" t="n">
        <v>233.94</v>
      </c>
      <c r="F50" s="144" t="n">
        <v>233.94</v>
      </c>
      <c r="G50" s="137" t="n">
        <f aca="false">F50/$F$94</f>
        <v>0.00124819052656791</v>
      </c>
      <c r="H50" s="138" t="n">
        <f aca="false">H49+G50</f>
        <v>0.987007806019433</v>
      </c>
      <c r="I50" s="139" t="s">
        <v>315</v>
      </c>
      <c r="J50" s="139" t="n">
        <v>45</v>
      </c>
    </row>
    <row r="51" customFormat="false" ht="15" hidden="false" customHeight="false" outlineLevel="0" collapsed="false">
      <c r="A51" s="141" t="n">
        <v>4095</v>
      </c>
      <c r="B51" s="15" t="s">
        <v>419</v>
      </c>
      <c r="C51" s="139" t="s">
        <v>103</v>
      </c>
      <c r="D51" s="142" t="n">
        <v>16.0576</v>
      </c>
      <c r="E51" s="143" t="n">
        <v>13.57</v>
      </c>
      <c r="F51" s="144" t="n">
        <v>217.92</v>
      </c>
      <c r="G51" s="137" t="n">
        <f aca="false">F51/$F$94</f>
        <v>0.00116271556616944</v>
      </c>
      <c r="H51" s="138" t="n">
        <f aca="false">H50+G51</f>
        <v>0.988170521585602</v>
      </c>
      <c r="I51" s="139" t="s">
        <v>315</v>
      </c>
      <c r="J51" s="139" t="n">
        <v>46</v>
      </c>
    </row>
    <row r="52" customFormat="false" ht="30" hidden="false" customHeight="false" outlineLevel="0" collapsed="false">
      <c r="A52" s="141" t="n">
        <v>156</v>
      </c>
      <c r="B52" s="15" t="s">
        <v>146</v>
      </c>
      <c r="C52" s="139" t="s">
        <v>58</v>
      </c>
      <c r="D52" s="142" t="n">
        <v>4.88</v>
      </c>
      <c r="E52" s="143" t="n">
        <v>44.62</v>
      </c>
      <c r="F52" s="144" t="n">
        <v>217.75</v>
      </c>
      <c r="G52" s="137" t="n">
        <f aca="false">F52/$F$94</f>
        <v>0.00116180852851228</v>
      </c>
      <c r="H52" s="138" t="n">
        <f aca="false">H51+G52</f>
        <v>0.989332330114114</v>
      </c>
      <c r="I52" s="139" t="s">
        <v>315</v>
      </c>
      <c r="J52" s="139" t="n">
        <v>47</v>
      </c>
    </row>
    <row r="53" customFormat="false" ht="45" hidden="false" customHeight="false" outlineLevel="0" collapsed="false">
      <c r="A53" s="141" t="s">
        <v>164</v>
      </c>
      <c r="B53" s="15" t="s">
        <v>165</v>
      </c>
      <c r="C53" s="139" t="s">
        <v>22</v>
      </c>
      <c r="D53" s="142" t="n">
        <v>121.93128</v>
      </c>
      <c r="E53" s="143" t="n">
        <v>1.74</v>
      </c>
      <c r="F53" s="144" t="n">
        <v>212.05</v>
      </c>
      <c r="G53" s="137" t="n">
        <f aca="false">F53/$F$94</f>
        <v>0.00113139608941919</v>
      </c>
      <c r="H53" s="138" t="n">
        <f aca="false">H52+G53</f>
        <v>0.990463726203534</v>
      </c>
      <c r="I53" s="139" t="s">
        <v>315</v>
      </c>
      <c r="J53" s="139" t="n">
        <v>48</v>
      </c>
    </row>
    <row r="54" customFormat="false" ht="15" hidden="false" customHeight="false" outlineLevel="0" collapsed="false">
      <c r="A54" s="141" t="n">
        <v>4051</v>
      </c>
      <c r="B54" s="15" t="s">
        <v>197</v>
      </c>
      <c r="C54" s="139" t="s">
        <v>198</v>
      </c>
      <c r="D54" s="142" t="n">
        <v>3.441582</v>
      </c>
      <c r="E54" s="143" t="n">
        <v>56.9</v>
      </c>
      <c r="F54" s="144" t="n">
        <v>195.66</v>
      </c>
      <c r="G54" s="137" t="n">
        <f aca="false">F54/$F$94</f>
        <v>0.00104394698823748</v>
      </c>
      <c r="H54" s="138" t="n">
        <f aca="false">H53+G54</f>
        <v>0.991507673191771</v>
      </c>
      <c r="I54" s="139" t="s">
        <v>315</v>
      </c>
      <c r="J54" s="139" t="n">
        <v>49</v>
      </c>
    </row>
    <row r="55" customFormat="false" ht="30" hidden="false" customHeight="false" outlineLevel="0" collapsed="false">
      <c r="A55" s="141" t="s">
        <v>150</v>
      </c>
      <c r="B55" s="15" t="s">
        <v>151</v>
      </c>
      <c r="C55" s="139" t="s">
        <v>22</v>
      </c>
      <c r="D55" s="142" t="n">
        <v>122</v>
      </c>
      <c r="E55" s="143" t="n">
        <v>1.35</v>
      </c>
      <c r="F55" s="144" t="n">
        <v>164.7</v>
      </c>
      <c r="G55" s="137" t="n">
        <f aca="false">F55/$F$94</f>
        <v>0.000878759424321339</v>
      </c>
      <c r="H55" s="138" t="n">
        <f aca="false">H54+G55</f>
        <v>0.992386432616093</v>
      </c>
      <c r="I55" s="139" t="s">
        <v>315</v>
      </c>
      <c r="J55" s="139" t="n">
        <v>50</v>
      </c>
    </row>
    <row r="56" customFormat="false" ht="30" hidden="false" customHeight="false" outlineLevel="0" collapsed="false">
      <c r="A56" s="141" t="s">
        <v>160</v>
      </c>
      <c r="B56" s="15" t="s">
        <v>161</v>
      </c>
      <c r="C56" s="139" t="s">
        <v>22</v>
      </c>
      <c r="D56" s="142" t="n">
        <v>981.63516</v>
      </c>
      <c r="E56" s="143" t="n">
        <v>0.15</v>
      </c>
      <c r="F56" s="144" t="n">
        <v>147.26</v>
      </c>
      <c r="G56" s="137" t="n">
        <f aca="false">F56/$F$94</f>
        <v>0.00078570803172775</v>
      </c>
      <c r="H56" s="138" t="n">
        <f aca="false">H55+G56</f>
        <v>0.99317214064782</v>
      </c>
      <c r="I56" s="139" t="s">
        <v>315</v>
      </c>
      <c r="J56" s="139" t="n">
        <v>51</v>
      </c>
    </row>
    <row r="57" customFormat="false" ht="30" hidden="false" customHeight="false" outlineLevel="0" collapsed="false">
      <c r="A57" s="141" t="s">
        <v>166</v>
      </c>
      <c r="B57" s="15" t="s">
        <v>167</v>
      </c>
      <c r="C57" s="139" t="s">
        <v>22</v>
      </c>
      <c r="D57" s="142" t="n">
        <v>131.94496</v>
      </c>
      <c r="E57" s="143" t="n">
        <v>0.87</v>
      </c>
      <c r="F57" s="144" t="n">
        <v>114.86</v>
      </c>
      <c r="G57" s="137" t="n">
        <f aca="false">F57/$F$94</f>
        <v>0.00061283732530388</v>
      </c>
      <c r="H57" s="138" t="n">
        <f aca="false">H56+G57</f>
        <v>0.993784977973124</v>
      </c>
      <c r="I57" s="139" t="s">
        <v>315</v>
      </c>
      <c r="J57" s="139" t="n">
        <v>52</v>
      </c>
    </row>
    <row r="58" customFormat="false" ht="30" hidden="false" customHeight="false" outlineLevel="0" collapsed="false">
      <c r="A58" s="141" t="n">
        <v>43467</v>
      </c>
      <c r="B58" s="15" t="s">
        <v>420</v>
      </c>
      <c r="C58" s="139" t="s">
        <v>103</v>
      </c>
      <c r="D58" s="142" t="n">
        <v>266.280412</v>
      </c>
      <c r="E58" s="143" t="n">
        <v>0.41</v>
      </c>
      <c r="F58" s="144" t="n">
        <v>109.17</v>
      </c>
      <c r="G58" s="137" t="n">
        <f aca="false">F58/$F$94</f>
        <v>0.000582478241367096</v>
      </c>
      <c r="H58" s="138" t="n">
        <f aca="false">H57+G58</f>
        <v>0.994367456214491</v>
      </c>
      <c r="I58" s="139" t="s">
        <v>315</v>
      </c>
      <c r="J58" s="139" t="n">
        <v>53</v>
      </c>
    </row>
    <row r="59" customFormat="false" ht="30" hidden="false" customHeight="false" outlineLevel="0" collapsed="false">
      <c r="A59" s="141" t="s">
        <v>176</v>
      </c>
      <c r="B59" s="15" t="s">
        <v>177</v>
      </c>
      <c r="C59" s="139" t="s">
        <v>22</v>
      </c>
      <c r="D59" s="142" t="n">
        <v>365.9411</v>
      </c>
      <c r="E59" s="143" t="n">
        <v>0.27</v>
      </c>
      <c r="F59" s="144" t="n">
        <v>98.66</v>
      </c>
      <c r="G59" s="137" t="n">
        <f aca="false">F59/$F$94</f>
        <v>0.000526401972091945</v>
      </c>
      <c r="H59" s="138" t="n">
        <f aca="false">H58+G59</f>
        <v>0.994893858186583</v>
      </c>
      <c r="I59" s="139" t="s">
        <v>315</v>
      </c>
      <c r="J59" s="139" t="n">
        <v>54</v>
      </c>
    </row>
    <row r="60" customFormat="false" ht="30" hidden="false" customHeight="false" outlineLevel="0" collapsed="false">
      <c r="A60" s="141" t="n">
        <v>13617</v>
      </c>
      <c r="B60" s="15" t="s">
        <v>421</v>
      </c>
      <c r="C60" s="139" t="s">
        <v>22</v>
      </c>
      <c r="D60" s="142" t="n">
        <v>0.0016576</v>
      </c>
      <c r="E60" s="143" t="n">
        <v>57862.29</v>
      </c>
      <c r="F60" s="144" t="n">
        <v>95.88</v>
      </c>
      <c r="G60" s="137" t="n">
        <f aca="false">F60/$F$94</f>
        <v>0.000511569238639527</v>
      </c>
      <c r="H60" s="138" t="n">
        <f aca="false">H59+G60</f>
        <v>0.995405427425223</v>
      </c>
      <c r="I60" s="139" t="s">
        <v>315</v>
      </c>
      <c r="J60" s="139" t="n">
        <v>55</v>
      </c>
    </row>
    <row r="61" customFormat="false" ht="30" hidden="false" customHeight="false" outlineLevel="0" collapsed="false">
      <c r="A61" s="141" t="s">
        <v>172</v>
      </c>
      <c r="B61" s="15" t="s">
        <v>173</v>
      </c>
      <c r="C61" s="139" t="s">
        <v>22</v>
      </c>
      <c r="D61" s="142" t="n">
        <v>121.93128</v>
      </c>
      <c r="E61" s="143" t="n">
        <v>0.76</v>
      </c>
      <c r="F61" s="144" t="n">
        <v>92.77</v>
      </c>
      <c r="G61" s="137" t="n">
        <f aca="false">F61/$F$94</f>
        <v>0.000494975785029087</v>
      </c>
      <c r="H61" s="138" t="n">
        <f aca="false">H60+G61</f>
        <v>0.995900403210252</v>
      </c>
      <c r="I61" s="139" t="s">
        <v>315</v>
      </c>
      <c r="J61" s="139" t="n">
        <v>56</v>
      </c>
    </row>
    <row r="62" customFormat="false" ht="30" hidden="false" customHeight="false" outlineLevel="0" collapsed="false">
      <c r="A62" s="141" t="n">
        <v>4491</v>
      </c>
      <c r="B62" s="15" t="s">
        <v>110</v>
      </c>
      <c r="C62" s="139" t="s">
        <v>50</v>
      </c>
      <c r="D62" s="142" t="n">
        <v>9</v>
      </c>
      <c r="E62" s="143" t="n">
        <v>9.95</v>
      </c>
      <c r="F62" s="144" t="n">
        <v>89.55</v>
      </c>
      <c r="G62" s="137" t="n">
        <f aca="false">F62/$F$94</f>
        <v>0.000477795424699308</v>
      </c>
      <c r="H62" s="138" t="n">
        <f aca="false">H61+G62</f>
        <v>0.996378198634951</v>
      </c>
      <c r="I62" s="139" t="s">
        <v>315</v>
      </c>
      <c r="J62" s="139" t="n">
        <v>57</v>
      </c>
    </row>
    <row r="63" customFormat="false" ht="30" hidden="false" customHeight="false" outlineLevel="0" collapsed="false">
      <c r="A63" s="141" t="s">
        <v>152</v>
      </c>
      <c r="B63" s="15" t="s">
        <v>153</v>
      </c>
      <c r="C63" s="139" t="s">
        <v>22</v>
      </c>
      <c r="D63" s="142" t="n">
        <v>122</v>
      </c>
      <c r="E63" s="143" t="n">
        <v>0.63</v>
      </c>
      <c r="F63" s="144" t="n">
        <v>76.86</v>
      </c>
      <c r="G63" s="137" t="n">
        <f aca="false">F63/$F$94</f>
        <v>0.000410087731349958</v>
      </c>
      <c r="H63" s="138" t="n">
        <f aca="false">H62+G63</f>
        <v>0.996788286366301</v>
      </c>
      <c r="I63" s="139" t="s">
        <v>315</v>
      </c>
      <c r="J63" s="139" t="n">
        <v>58</v>
      </c>
    </row>
    <row r="64" customFormat="false" ht="30" hidden="false" customHeight="false" outlineLevel="0" collapsed="false">
      <c r="A64" s="141" t="n">
        <v>26018</v>
      </c>
      <c r="B64" s="15" t="s">
        <v>154</v>
      </c>
      <c r="C64" s="139" t="s">
        <v>22</v>
      </c>
      <c r="D64" s="142" t="n">
        <v>3.66</v>
      </c>
      <c r="E64" s="143" t="n">
        <v>21.08</v>
      </c>
      <c r="F64" s="144" t="n">
        <v>76.86</v>
      </c>
      <c r="G64" s="137" t="n">
        <f aca="false">F64/$F$94</f>
        <v>0.000410087731349958</v>
      </c>
      <c r="H64" s="138" t="n">
        <f aca="false">H63+G64</f>
        <v>0.997198374097651</v>
      </c>
      <c r="I64" s="139" t="s">
        <v>315</v>
      </c>
      <c r="J64" s="139" t="n">
        <v>59</v>
      </c>
    </row>
    <row r="65" customFormat="false" ht="30" hidden="false" customHeight="false" outlineLevel="0" collapsed="false">
      <c r="A65" s="141" t="n">
        <v>43488</v>
      </c>
      <c r="B65" s="15" t="s">
        <v>422</v>
      </c>
      <c r="C65" s="139" t="s">
        <v>103</v>
      </c>
      <c r="D65" s="142" t="n">
        <v>114.8533</v>
      </c>
      <c r="E65" s="143" t="n">
        <v>0.63</v>
      </c>
      <c r="F65" s="144" t="n">
        <v>72.36</v>
      </c>
      <c r="G65" s="137" t="n">
        <f aca="false">F65/$F$94</f>
        <v>0.00038607791101331</v>
      </c>
      <c r="H65" s="138" t="n">
        <f aca="false">H64+G65</f>
        <v>0.997584452008664</v>
      </c>
      <c r="I65" s="139" t="s">
        <v>315</v>
      </c>
      <c r="J65" s="139" t="n">
        <v>60</v>
      </c>
    </row>
    <row r="66" customFormat="false" ht="15" hidden="false" customHeight="false" outlineLevel="0" collapsed="false">
      <c r="A66" s="141" t="n">
        <v>2705</v>
      </c>
      <c r="B66" s="15" t="s">
        <v>423</v>
      </c>
      <c r="C66" s="139" t="s">
        <v>424</v>
      </c>
      <c r="D66" s="142" t="n">
        <v>94.47108958</v>
      </c>
      <c r="E66" s="143" t="n">
        <v>0.72</v>
      </c>
      <c r="F66" s="144" t="n">
        <v>67.7</v>
      </c>
      <c r="G66" s="137" t="n">
        <f aca="false">F66/$F$94</f>
        <v>0.000361214408175803</v>
      </c>
      <c r="H66" s="138" t="n">
        <f aca="false">H65+G66</f>
        <v>0.99794566641684</v>
      </c>
      <c r="I66" s="139" t="s">
        <v>315</v>
      </c>
      <c r="J66" s="139" t="n">
        <v>61</v>
      </c>
    </row>
    <row r="67" customFormat="false" ht="45" hidden="false" customHeight="false" outlineLevel="0" collapsed="false">
      <c r="A67" s="141" t="n">
        <v>41991</v>
      </c>
      <c r="B67" s="15" t="s">
        <v>425</v>
      </c>
      <c r="C67" s="139" t="s">
        <v>22</v>
      </c>
      <c r="D67" s="142" t="n">
        <v>0.020508296</v>
      </c>
      <c r="E67" s="143" t="n">
        <v>2727.35</v>
      </c>
      <c r="F67" s="144" t="n">
        <v>56.8</v>
      </c>
      <c r="G67" s="137" t="n">
        <f aca="false">F67/$F$94</f>
        <v>0.000303057287804809</v>
      </c>
      <c r="H67" s="138" t="n">
        <f aca="false">H66+G67</f>
        <v>0.998248723704645</v>
      </c>
      <c r="I67" s="139" t="s">
        <v>315</v>
      </c>
      <c r="J67" s="139" t="n">
        <v>62</v>
      </c>
    </row>
    <row r="68" customFormat="false" ht="30" hidden="false" customHeight="false" outlineLevel="0" collapsed="false">
      <c r="A68" s="141" t="n">
        <v>43475</v>
      </c>
      <c r="B68" s="15" t="s">
        <v>426</v>
      </c>
      <c r="C68" s="139" t="s">
        <v>101</v>
      </c>
      <c r="D68" s="142" t="n">
        <v>3</v>
      </c>
      <c r="E68" s="143" t="n">
        <v>14.97</v>
      </c>
      <c r="F68" s="144" t="n">
        <v>44.91</v>
      </c>
      <c r="G68" s="137" t="n">
        <f aca="false">F68/$F$94</f>
        <v>0.000239618006959753</v>
      </c>
      <c r="H68" s="138" t="n">
        <f aca="false">H67+G68</f>
        <v>0.998488341711605</v>
      </c>
      <c r="I68" s="139" t="s">
        <v>315</v>
      </c>
      <c r="J68" s="139" t="n">
        <v>63</v>
      </c>
    </row>
    <row r="69" customFormat="false" ht="30" hidden="false" customHeight="false" outlineLevel="0" collapsed="false">
      <c r="A69" s="141" t="s">
        <v>170</v>
      </c>
      <c r="B69" s="15" t="s">
        <v>171</v>
      </c>
      <c r="C69" s="139" t="s">
        <v>22</v>
      </c>
      <c r="D69" s="142" t="n">
        <v>121.93128</v>
      </c>
      <c r="E69" s="143" t="n">
        <v>0.32</v>
      </c>
      <c r="F69" s="144" t="n">
        <v>38.29</v>
      </c>
      <c r="G69" s="137" t="n">
        <f aca="false">F69/$F$94</f>
        <v>0.000204296893486728</v>
      </c>
      <c r="H69" s="138" t="n">
        <f aca="false">H68+G69</f>
        <v>0.998692638605092</v>
      </c>
      <c r="I69" s="139" t="s">
        <v>315</v>
      </c>
      <c r="J69" s="139" t="n">
        <v>64</v>
      </c>
    </row>
    <row r="70" customFormat="false" ht="15" hidden="false" customHeight="false" outlineLevel="0" collapsed="false">
      <c r="A70" s="141" t="n">
        <v>246</v>
      </c>
      <c r="B70" s="15" t="s">
        <v>427</v>
      </c>
      <c r="C70" s="139" t="s">
        <v>103</v>
      </c>
      <c r="D70" s="142" t="n">
        <v>3.365817984</v>
      </c>
      <c r="E70" s="143" t="n">
        <v>11.2</v>
      </c>
      <c r="F70" s="144" t="n">
        <v>37.69</v>
      </c>
      <c r="G70" s="137" t="n">
        <f aca="false">F70/$F$94</f>
        <v>0.000201095584108508</v>
      </c>
      <c r="H70" s="138" t="n">
        <f aca="false">H69+G70</f>
        <v>0.9988937341892</v>
      </c>
      <c r="I70" s="139" t="s">
        <v>315</v>
      </c>
      <c r="J70" s="139" t="n">
        <v>65</v>
      </c>
    </row>
    <row r="71" customFormat="false" ht="15" hidden="false" customHeight="false" outlineLevel="0" collapsed="false">
      <c r="A71" s="141" t="n">
        <v>1213</v>
      </c>
      <c r="B71" s="15" t="s">
        <v>428</v>
      </c>
      <c r="C71" s="139" t="s">
        <v>103</v>
      </c>
      <c r="D71" s="142" t="n">
        <v>2.26845</v>
      </c>
      <c r="E71" s="143" t="n">
        <v>15.81</v>
      </c>
      <c r="F71" s="144" t="n">
        <v>35.86</v>
      </c>
      <c r="G71" s="137" t="n">
        <f aca="false">F71/$F$94</f>
        <v>0.000191331590504938</v>
      </c>
      <c r="H71" s="138" t="n">
        <f aca="false">H70+G71</f>
        <v>0.999085065779705</v>
      </c>
      <c r="I71" s="139" t="s">
        <v>315</v>
      </c>
      <c r="J71" s="139" t="n">
        <v>66</v>
      </c>
    </row>
    <row r="72" customFormat="false" ht="15" hidden="false" customHeight="false" outlineLevel="0" collapsed="false">
      <c r="A72" s="141" t="n">
        <v>37373</v>
      </c>
      <c r="B72" s="15" t="s">
        <v>429</v>
      </c>
      <c r="C72" s="139" t="s">
        <v>103</v>
      </c>
      <c r="D72" s="142" t="n">
        <v>3469.292458</v>
      </c>
      <c r="E72" s="143" t="n">
        <v>0.01</v>
      </c>
      <c r="F72" s="144" t="n">
        <v>34.68</v>
      </c>
      <c r="G72" s="137" t="n">
        <f aca="false">F72/$F$94</f>
        <v>0.000185035682061105</v>
      </c>
      <c r="H72" s="138" t="n">
        <f aca="false">H71+G72</f>
        <v>0.999270101461766</v>
      </c>
      <c r="I72" s="139" t="s">
        <v>315</v>
      </c>
      <c r="J72" s="139" t="n">
        <v>67</v>
      </c>
    </row>
    <row r="73" customFormat="false" ht="30" hidden="false" customHeight="false" outlineLevel="0" collapsed="false">
      <c r="A73" s="141" t="n">
        <v>43485</v>
      </c>
      <c r="B73" s="15" t="s">
        <v>430</v>
      </c>
      <c r="C73" s="139" t="s">
        <v>103</v>
      </c>
      <c r="D73" s="142" t="n">
        <v>34.50072</v>
      </c>
      <c r="E73" s="143" t="n">
        <v>0.8</v>
      </c>
      <c r="F73" s="144" t="n">
        <v>27.6</v>
      </c>
      <c r="G73" s="137" t="n">
        <f aca="false">F73/$F$94</f>
        <v>0.000147260231398112</v>
      </c>
      <c r="H73" s="138" t="n">
        <f aca="false">H72+G73</f>
        <v>0.999417361693164</v>
      </c>
      <c r="I73" s="139" t="s">
        <v>315</v>
      </c>
      <c r="J73" s="139" t="n">
        <v>68</v>
      </c>
    </row>
    <row r="74" customFormat="false" ht="30" hidden="false" customHeight="false" outlineLevel="0" collapsed="false">
      <c r="A74" s="141" t="n">
        <v>43486</v>
      </c>
      <c r="B74" s="15" t="s">
        <v>431</v>
      </c>
      <c r="C74" s="139" t="s">
        <v>103</v>
      </c>
      <c r="D74" s="142" t="n">
        <v>36</v>
      </c>
      <c r="E74" s="143" t="n">
        <v>0.55</v>
      </c>
      <c r="F74" s="144" t="n">
        <v>19.8</v>
      </c>
      <c r="G74" s="137" t="n">
        <f aca="false">F74/$F$94</f>
        <v>0.000105643209481254</v>
      </c>
      <c r="H74" s="138" t="n">
        <f aca="false">H73+G74</f>
        <v>0.999523004902645</v>
      </c>
      <c r="I74" s="139" t="s">
        <v>315</v>
      </c>
      <c r="J74" s="139" t="n">
        <v>69</v>
      </c>
    </row>
    <row r="75" customFormat="false" ht="15" hidden="false" customHeight="false" outlineLevel="0" collapsed="false">
      <c r="A75" s="141" t="s">
        <v>142</v>
      </c>
      <c r="B75" s="15" t="s">
        <v>143</v>
      </c>
      <c r="C75" s="139" t="s">
        <v>22</v>
      </c>
      <c r="D75" s="142" t="n">
        <v>1.22</v>
      </c>
      <c r="E75" s="143" t="n">
        <v>15.57</v>
      </c>
      <c r="F75" s="144" t="n">
        <v>19.52</v>
      </c>
      <c r="G75" s="137" t="n">
        <f aca="false">F75/$F$94</f>
        <v>0.000104149265104751</v>
      </c>
      <c r="H75" s="138" t="n">
        <f aca="false">H74+G75</f>
        <v>0.99962715416775</v>
      </c>
      <c r="I75" s="139" t="s">
        <v>315</v>
      </c>
      <c r="J75" s="139" t="n">
        <v>70</v>
      </c>
    </row>
    <row r="76" customFormat="false" ht="15" hidden="false" customHeight="false" outlineLevel="0" collapsed="false">
      <c r="A76" s="141" t="n">
        <v>4750</v>
      </c>
      <c r="B76" s="15" t="s">
        <v>432</v>
      </c>
      <c r="C76" s="139" t="s">
        <v>103</v>
      </c>
      <c r="D76" s="142" t="n">
        <v>0.9907376</v>
      </c>
      <c r="E76" s="143" t="n">
        <v>15.81</v>
      </c>
      <c r="F76" s="144" t="n">
        <v>15.66</v>
      </c>
      <c r="G76" s="137" t="n">
        <f aca="false">F76/$F$94</f>
        <v>8.35541747715372E-005</v>
      </c>
      <c r="H76" s="138" t="n">
        <f aca="false">H75+G76</f>
        <v>0.999710708342522</v>
      </c>
      <c r="I76" s="139" t="s">
        <v>315</v>
      </c>
      <c r="J76" s="139" t="n">
        <v>71</v>
      </c>
    </row>
    <row r="77" customFormat="false" ht="15" hidden="false" customHeight="false" outlineLevel="0" collapsed="false">
      <c r="A77" s="141" t="s">
        <v>138</v>
      </c>
      <c r="B77" s="15" t="s">
        <v>139</v>
      </c>
      <c r="C77" s="139" t="s">
        <v>103</v>
      </c>
      <c r="D77" s="142" t="n">
        <v>92.72</v>
      </c>
      <c r="E77" s="143" t="n">
        <v>0.14</v>
      </c>
      <c r="F77" s="144" t="n">
        <v>13.42</v>
      </c>
      <c r="G77" s="137" t="n">
        <f aca="false">F77/$F$94</f>
        <v>7.16026197595166E-005</v>
      </c>
      <c r="H77" s="138" t="n">
        <f aca="false">H76+G77</f>
        <v>0.999782310962281</v>
      </c>
      <c r="I77" s="139" t="s">
        <v>315</v>
      </c>
      <c r="J77" s="139" t="n">
        <v>72</v>
      </c>
    </row>
    <row r="78" customFormat="false" ht="30" hidden="false" customHeight="false" outlineLevel="0" collapsed="false">
      <c r="A78" s="141" t="n">
        <v>4417</v>
      </c>
      <c r="B78" s="15" t="s">
        <v>109</v>
      </c>
      <c r="C78" s="139" t="s">
        <v>50</v>
      </c>
      <c r="D78" s="142" t="n">
        <v>2.25</v>
      </c>
      <c r="E78" s="143" t="n">
        <v>4.89</v>
      </c>
      <c r="F78" s="144" t="n">
        <v>11</v>
      </c>
      <c r="G78" s="137" t="n">
        <f aca="false">F78/$F$94</f>
        <v>5.869067193403E-005</v>
      </c>
      <c r="H78" s="138" t="n">
        <f aca="false">H77+G78</f>
        <v>0.999841001634215</v>
      </c>
      <c r="I78" s="139" t="s">
        <v>315</v>
      </c>
      <c r="J78" s="139" t="n">
        <v>73</v>
      </c>
    </row>
    <row r="79" customFormat="false" ht="30" hidden="false" customHeight="false" outlineLevel="0" collapsed="false">
      <c r="A79" s="141" t="n">
        <v>43461</v>
      </c>
      <c r="B79" s="15" t="s">
        <v>433</v>
      </c>
      <c r="C79" s="139" t="s">
        <v>103</v>
      </c>
      <c r="D79" s="142" t="n">
        <v>34.50072</v>
      </c>
      <c r="E79" s="143" t="n">
        <v>0.28</v>
      </c>
      <c r="F79" s="144" t="n">
        <v>9.66</v>
      </c>
      <c r="G79" s="137" t="n">
        <f aca="false">F79/$F$94</f>
        <v>5.1541080989339E-005</v>
      </c>
      <c r="H79" s="138" t="n">
        <f aca="false">H78+G79</f>
        <v>0.999892542715205</v>
      </c>
      <c r="I79" s="139" t="s">
        <v>315</v>
      </c>
      <c r="J79" s="139" t="n">
        <v>74</v>
      </c>
    </row>
    <row r="80" customFormat="false" ht="15" hidden="false" customHeight="false" outlineLevel="0" collapsed="false">
      <c r="A80" s="141" t="n">
        <v>5075</v>
      </c>
      <c r="B80" s="15" t="s">
        <v>112</v>
      </c>
      <c r="C80" s="139" t="s">
        <v>58</v>
      </c>
      <c r="D80" s="142" t="n">
        <v>0.2475</v>
      </c>
      <c r="E80" s="143" t="n">
        <v>16.14</v>
      </c>
      <c r="F80" s="144" t="n">
        <v>4.01</v>
      </c>
      <c r="G80" s="137" t="n">
        <f aca="false">F80/$F$94</f>
        <v>2.13954176777691E-005</v>
      </c>
      <c r="H80" s="138" t="n">
        <f aca="false">H79+G80</f>
        <v>0.999913938132882</v>
      </c>
      <c r="I80" s="139" t="s">
        <v>315</v>
      </c>
      <c r="J80" s="139" t="n">
        <v>75</v>
      </c>
    </row>
    <row r="81" customFormat="false" ht="30" hidden="false" customHeight="false" outlineLevel="0" collapsed="false">
      <c r="A81" s="141" t="n">
        <v>3767</v>
      </c>
      <c r="B81" s="15" t="s">
        <v>196</v>
      </c>
      <c r="C81" s="139" t="s">
        <v>22</v>
      </c>
      <c r="D81" s="142" t="n">
        <v>7.038</v>
      </c>
      <c r="E81" s="143" t="n">
        <v>0.49</v>
      </c>
      <c r="F81" s="144" t="n">
        <v>3.52</v>
      </c>
      <c r="G81" s="137" t="n">
        <f aca="false">F81/$F$94</f>
        <v>1.87810150188896E-005</v>
      </c>
      <c r="H81" s="138" t="n">
        <f aca="false">H80+G81</f>
        <v>0.999932719147901</v>
      </c>
      <c r="I81" s="139" t="s">
        <v>315</v>
      </c>
      <c r="J81" s="139" t="n">
        <v>76</v>
      </c>
    </row>
    <row r="82" customFormat="false" ht="15" hidden="false" customHeight="false" outlineLevel="0" collapsed="false">
      <c r="A82" s="141" t="n">
        <v>1379</v>
      </c>
      <c r="B82" s="15" t="s">
        <v>434</v>
      </c>
      <c r="C82" s="139" t="s">
        <v>58</v>
      </c>
      <c r="D82" s="142" t="n">
        <v>4.77045</v>
      </c>
      <c r="E82" s="143" t="n">
        <v>0.56</v>
      </c>
      <c r="F82" s="144" t="n">
        <v>2.67</v>
      </c>
      <c r="G82" s="137" t="n">
        <f aca="false">F82/$F$94</f>
        <v>1.42458267330782E-005</v>
      </c>
      <c r="H82" s="138" t="n">
        <f aca="false">H81+G82</f>
        <v>0.999946964974634</v>
      </c>
      <c r="I82" s="139" t="s">
        <v>315</v>
      </c>
      <c r="J82" s="139" t="n">
        <v>77</v>
      </c>
    </row>
    <row r="83" customFormat="false" ht="30" hidden="false" customHeight="false" outlineLevel="0" collapsed="false">
      <c r="A83" s="141" t="s">
        <v>140</v>
      </c>
      <c r="B83" s="15" t="s">
        <v>141</v>
      </c>
      <c r="C83" s="139" t="s">
        <v>103</v>
      </c>
      <c r="D83" s="142" t="n">
        <v>6.1</v>
      </c>
      <c r="E83" s="143" t="n">
        <v>0.42</v>
      </c>
      <c r="F83" s="144" t="n">
        <v>2.44</v>
      </c>
      <c r="G83" s="137" t="n">
        <f aca="false">F83/$F$94</f>
        <v>1.30186581380939E-005</v>
      </c>
      <c r="H83" s="138" t="n">
        <f aca="false">H82+G83</f>
        <v>0.999959983632772</v>
      </c>
      <c r="I83" s="139" t="s">
        <v>315</v>
      </c>
      <c r="J83" s="139" t="n">
        <v>78</v>
      </c>
    </row>
    <row r="84" customFormat="false" ht="30" hidden="false" customHeight="false" outlineLevel="0" collapsed="false">
      <c r="A84" s="141" t="n">
        <v>43483</v>
      </c>
      <c r="B84" s="15" t="s">
        <v>435</v>
      </c>
      <c r="C84" s="139" t="s">
        <v>103</v>
      </c>
      <c r="D84" s="142" t="n">
        <v>2.25</v>
      </c>
      <c r="E84" s="143" t="n">
        <v>1.05</v>
      </c>
      <c r="F84" s="144" t="n">
        <v>2.36</v>
      </c>
      <c r="G84" s="137" t="n">
        <f aca="false">F84/$F$94</f>
        <v>1.25918168876646E-005</v>
      </c>
      <c r="H84" s="138" t="n">
        <f aca="false">H83+G84</f>
        <v>0.99997257544966</v>
      </c>
      <c r="I84" s="139" t="s">
        <v>315</v>
      </c>
      <c r="J84" s="139" t="n">
        <v>79</v>
      </c>
    </row>
    <row r="85" customFormat="false" ht="30" hidden="false" customHeight="false" outlineLevel="0" collapsed="false">
      <c r="A85" s="141" t="n">
        <v>370</v>
      </c>
      <c r="B85" s="15" t="s">
        <v>436</v>
      </c>
      <c r="C85" s="139" t="s">
        <v>114</v>
      </c>
      <c r="D85" s="142" t="n">
        <v>0.0186075</v>
      </c>
      <c r="E85" s="143" t="n">
        <v>74</v>
      </c>
      <c r="F85" s="144" t="n">
        <v>1.38</v>
      </c>
      <c r="G85" s="137" t="n">
        <f aca="false">F85/$F$94</f>
        <v>7.36301156990558E-006</v>
      </c>
      <c r="H85" s="138" t="n">
        <f aca="false">H84+G85</f>
        <v>0.99997993846123</v>
      </c>
      <c r="I85" s="139" t="s">
        <v>315</v>
      </c>
      <c r="J85" s="139" t="n">
        <v>80</v>
      </c>
    </row>
    <row r="86" customFormat="false" ht="30" hidden="false" customHeight="false" outlineLevel="0" collapsed="false">
      <c r="A86" s="141" t="n">
        <v>43464</v>
      </c>
      <c r="B86" s="15" t="s">
        <v>437</v>
      </c>
      <c r="C86" s="139" t="s">
        <v>103</v>
      </c>
      <c r="D86" s="142" t="n">
        <v>114.8533</v>
      </c>
      <c r="E86" s="143" t="n">
        <v>0.01</v>
      </c>
      <c r="F86" s="144" t="n">
        <v>1.15</v>
      </c>
      <c r="G86" s="137" t="n">
        <f aca="false">F86/$F$94</f>
        <v>6.13584297492131E-006</v>
      </c>
      <c r="H86" s="138" t="n">
        <f aca="false">H85+G86</f>
        <v>0.999986074304205</v>
      </c>
      <c r="I86" s="139" t="s">
        <v>315</v>
      </c>
      <c r="J86" s="139" t="n">
        <v>81</v>
      </c>
    </row>
    <row r="87" customFormat="false" ht="30" hidden="false" customHeight="false" outlineLevel="0" collapsed="false">
      <c r="A87" s="141" t="n">
        <v>4721</v>
      </c>
      <c r="B87" s="15" t="s">
        <v>438</v>
      </c>
      <c r="C87" s="139" t="s">
        <v>114</v>
      </c>
      <c r="D87" s="142" t="n">
        <v>0.013005</v>
      </c>
      <c r="E87" s="143" t="n">
        <v>74.6</v>
      </c>
      <c r="F87" s="144" t="n">
        <v>0.97</v>
      </c>
      <c r="G87" s="137" t="n">
        <f aca="false">F87/$F$94</f>
        <v>5.17545016145537E-006</v>
      </c>
      <c r="H87" s="138" t="n">
        <f aca="false">H86+G87</f>
        <v>0.999991249754366</v>
      </c>
      <c r="I87" s="139" t="s">
        <v>315</v>
      </c>
      <c r="J87" s="139" t="n">
        <v>82</v>
      </c>
    </row>
    <row r="88" customFormat="false" ht="30" hidden="false" customHeight="false" outlineLevel="0" collapsed="false">
      <c r="A88" s="141" t="n">
        <v>43459</v>
      </c>
      <c r="B88" s="15" t="s">
        <v>439</v>
      </c>
      <c r="C88" s="139" t="s">
        <v>103</v>
      </c>
      <c r="D88" s="142" t="n">
        <v>2.25</v>
      </c>
      <c r="E88" s="143" t="n">
        <v>0.38</v>
      </c>
      <c r="F88" s="144" t="n">
        <v>0.86</v>
      </c>
      <c r="G88" s="137" t="n">
        <f aca="false">F88/$F$94</f>
        <v>4.58854344211507E-006</v>
      </c>
      <c r="H88" s="138" t="n">
        <f aca="false">H87+G88</f>
        <v>0.999995838297808</v>
      </c>
      <c r="I88" s="139" t="s">
        <v>315</v>
      </c>
      <c r="J88" s="139" t="n">
        <v>83</v>
      </c>
    </row>
    <row r="89" customFormat="false" ht="15" hidden="false" customHeight="false" outlineLevel="0" collapsed="false">
      <c r="A89" s="141" t="n">
        <v>37666</v>
      </c>
      <c r="B89" s="15" t="s">
        <v>440</v>
      </c>
      <c r="C89" s="139" t="s">
        <v>103</v>
      </c>
      <c r="D89" s="142" t="n">
        <v>0.03349647</v>
      </c>
      <c r="E89" s="143" t="n">
        <v>11.3</v>
      </c>
      <c r="F89" s="144" t="n">
        <v>0.38</v>
      </c>
      <c r="G89" s="137" t="n">
        <f aca="false">F89/$F$94</f>
        <v>2.02749593953922E-006</v>
      </c>
      <c r="H89" s="138" t="n">
        <f aca="false">H88+G89</f>
        <v>0.999997865793748</v>
      </c>
      <c r="I89" s="139" t="s">
        <v>315</v>
      </c>
      <c r="J89" s="139" t="n">
        <v>84</v>
      </c>
    </row>
    <row r="90" customFormat="false" ht="30" hidden="false" customHeight="false" outlineLevel="0" collapsed="false">
      <c r="A90" s="141" t="n">
        <v>43462</v>
      </c>
      <c r="B90" s="15" t="s">
        <v>441</v>
      </c>
      <c r="C90" s="139" t="s">
        <v>103</v>
      </c>
      <c r="D90" s="142" t="n">
        <v>36</v>
      </c>
      <c r="E90" s="143" t="n">
        <v>0.01</v>
      </c>
      <c r="F90" s="144" t="n">
        <v>0.36</v>
      </c>
      <c r="G90" s="137" t="n">
        <f aca="false">F90/$F$94</f>
        <v>1.92078562693189E-006</v>
      </c>
      <c r="H90" s="138" t="n">
        <f aca="false">H89+G90</f>
        <v>0.999999786579375</v>
      </c>
      <c r="I90" s="139" t="s">
        <v>315</v>
      </c>
      <c r="J90" s="139" t="n">
        <v>85</v>
      </c>
    </row>
    <row r="91" customFormat="false" ht="15" hidden="false" customHeight="false" outlineLevel="0" collapsed="false">
      <c r="A91" s="141" t="n">
        <v>40864</v>
      </c>
      <c r="B91" s="15" t="s">
        <v>442</v>
      </c>
      <c r="C91" s="139" t="s">
        <v>101</v>
      </c>
      <c r="D91" s="142" t="n">
        <v>3</v>
      </c>
      <c r="E91" s="143" t="n">
        <v>0.01</v>
      </c>
      <c r="F91" s="144" t="n">
        <v>0.03</v>
      </c>
      <c r="G91" s="137" t="n">
        <f aca="false">F91/$F$94</f>
        <v>1.60065468910991E-007</v>
      </c>
      <c r="H91" s="138" t="n">
        <f aca="false">H90+G91</f>
        <v>0.999999946644844</v>
      </c>
      <c r="I91" s="139" t="s">
        <v>315</v>
      </c>
      <c r="J91" s="139" t="n">
        <v>86</v>
      </c>
    </row>
    <row r="92" customFormat="false" ht="45" hidden="false" customHeight="false" outlineLevel="0" collapsed="false">
      <c r="A92" s="141" t="n">
        <v>10535</v>
      </c>
      <c r="B92" s="15" t="s">
        <v>443</v>
      </c>
      <c r="C92" s="139" t="s">
        <v>22</v>
      </c>
      <c r="D92" s="142" t="n">
        <v>3.41E-006</v>
      </c>
      <c r="E92" s="143" t="n">
        <v>3974.5</v>
      </c>
      <c r="F92" s="144" t="n">
        <v>0.01</v>
      </c>
      <c r="G92" s="137" t="n">
        <f aca="false">F92/$F$94</f>
        <v>5.33551563036636E-008</v>
      </c>
      <c r="H92" s="138" t="n">
        <f aca="false">H91+G92</f>
        <v>1</v>
      </c>
      <c r="I92" s="139" t="s">
        <v>315</v>
      </c>
      <c r="J92" s="139" t="n">
        <v>87</v>
      </c>
    </row>
    <row r="94" customFormat="false" ht="15" hidden="false" customHeight="false" outlineLevel="0" collapsed="false">
      <c r="F94" s="140" t="n">
        <f aca="false">SUM(F6:F92)</f>
        <v>187423.31</v>
      </c>
    </row>
  </sheetData>
  <mergeCells count="4">
    <mergeCell ref="A1:J1"/>
    <mergeCell ref="A2:J2"/>
    <mergeCell ref="A3:J3"/>
    <mergeCell ref="A4:J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46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B44" activeCellId="0" sqref="B44"/>
    </sheetView>
  </sheetViews>
  <sheetFormatPr defaultRowHeight="15" zeroHeight="false" outlineLevelRow="0" outlineLevelCol="0"/>
  <cols>
    <col collapsed="false" customWidth="true" hidden="false" outlineLevel="0" max="1" min="1" style="65" width="22.9"/>
    <col collapsed="false" customWidth="true" hidden="false" outlineLevel="0" max="2" min="2" style="65" width="36.5"/>
    <col collapsed="false" customWidth="true" hidden="false" outlineLevel="0" max="3" min="3" style="65" width="6.79"/>
    <col collapsed="false" customWidth="true" hidden="false" outlineLevel="0" max="4" min="4" style="65" width="3.59"/>
    <col collapsed="false" customWidth="true" hidden="false" outlineLevel="0" max="5" min="5" style="145" width="10.3"/>
    <col collapsed="false" customWidth="true" hidden="false" outlineLevel="0" max="6" min="6" style="145" width="10.5"/>
    <col collapsed="false" customWidth="true" hidden="false" outlineLevel="0" max="8" min="7" style="145" width="11"/>
    <col collapsed="false" customWidth="true" hidden="false" outlineLevel="0" max="9" min="9" style="145" width="10.3"/>
    <col collapsed="false" customWidth="true" hidden="false" outlineLevel="0" max="10" min="10" style="145" width="11.1"/>
    <col collapsed="false" customWidth="true" hidden="false" outlineLevel="0" max="11" min="11" style="145" width="10"/>
    <col collapsed="false" customWidth="true" hidden="false" outlineLevel="0" max="12" min="12" style="145" width="9.2"/>
    <col collapsed="false" customWidth="true" hidden="false" outlineLevel="0" max="256" min="13" style="65" width="8.79"/>
    <col collapsed="false" customWidth="true" hidden="false" outlineLevel="0" max="257" min="257" style="65" width="34.1"/>
    <col collapsed="false" customWidth="true" hidden="false" outlineLevel="0" max="258" min="258" style="65" width="6.79"/>
    <col collapsed="false" customWidth="true" hidden="false" outlineLevel="0" max="259" min="259" style="65" width="3.59"/>
    <col collapsed="false" customWidth="true" hidden="false" outlineLevel="0" max="260" min="260" style="65" width="10.3"/>
    <col collapsed="false" customWidth="true" hidden="false" outlineLevel="0" max="261" min="261" style="65" width="10.5"/>
    <col collapsed="false" customWidth="true" hidden="false" outlineLevel="0" max="263" min="262" style="65" width="11"/>
    <col collapsed="false" customWidth="true" hidden="false" outlineLevel="0" max="264" min="264" style="65" width="10.3"/>
    <col collapsed="false" customWidth="true" hidden="false" outlineLevel="0" max="265" min="265" style="65" width="11.1"/>
    <col collapsed="false" customWidth="true" hidden="false" outlineLevel="0" max="266" min="266" style="65" width="10"/>
    <col collapsed="false" customWidth="true" hidden="false" outlineLevel="0" max="267" min="267" style="65" width="9.2"/>
    <col collapsed="false" customWidth="true" hidden="false" outlineLevel="0" max="512" min="268" style="65" width="8.79"/>
    <col collapsed="false" customWidth="true" hidden="false" outlineLevel="0" max="513" min="513" style="65" width="34.1"/>
    <col collapsed="false" customWidth="true" hidden="false" outlineLevel="0" max="514" min="514" style="65" width="6.79"/>
    <col collapsed="false" customWidth="true" hidden="false" outlineLevel="0" max="515" min="515" style="65" width="3.59"/>
    <col collapsed="false" customWidth="true" hidden="false" outlineLevel="0" max="516" min="516" style="65" width="10.3"/>
    <col collapsed="false" customWidth="true" hidden="false" outlineLevel="0" max="517" min="517" style="65" width="10.5"/>
    <col collapsed="false" customWidth="true" hidden="false" outlineLevel="0" max="519" min="518" style="65" width="11"/>
    <col collapsed="false" customWidth="true" hidden="false" outlineLevel="0" max="520" min="520" style="65" width="10.3"/>
    <col collapsed="false" customWidth="true" hidden="false" outlineLevel="0" max="521" min="521" style="65" width="11.1"/>
    <col collapsed="false" customWidth="true" hidden="false" outlineLevel="0" max="522" min="522" style="65" width="10"/>
    <col collapsed="false" customWidth="true" hidden="false" outlineLevel="0" max="523" min="523" style="65" width="9.2"/>
    <col collapsed="false" customWidth="true" hidden="false" outlineLevel="0" max="768" min="524" style="65" width="8.79"/>
    <col collapsed="false" customWidth="true" hidden="false" outlineLevel="0" max="769" min="769" style="65" width="34.1"/>
    <col collapsed="false" customWidth="true" hidden="false" outlineLevel="0" max="770" min="770" style="65" width="6.79"/>
    <col collapsed="false" customWidth="true" hidden="false" outlineLevel="0" max="771" min="771" style="65" width="3.59"/>
    <col collapsed="false" customWidth="true" hidden="false" outlineLevel="0" max="772" min="772" style="65" width="10.3"/>
    <col collapsed="false" customWidth="true" hidden="false" outlineLevel="0" max="773" min="773" style="65" width="10.5"/>
    <col collapsed="false" customWidth="true" hidden="false" outlineLevel="0" max="775" min="774" style="65" width="11"/>
    <col collapsed="false" customWidth="true" hidden="false" outlineLevel="0" max="776" min="776" style="65" width="10.3"/>
    <col collapsed="false" customWidth="true" hidden="false" outlineLevel="0" max="777" min="777" style="65" width="11.1"/>
    <col collapsed="false" customWidth="true" hidden="false" outlineLevel="0" max="778" min="778" style="65" width="10"/>
    <col collapsed="false" customWidth="true" hidden="false" outlineLevel="0" max="779" min="779" style="65" width="9.2"/>
    <col collapsed="false" customWidth="true" hidden="false" outlineLevel="0" max="1025" min="780" style="65" width="8.79"/>
  </cols>
  <sheetData>
    <row r="1" customFormat="false" ht="15.75" hidden="false" customHeight="true" outlineLevel="0" collapsed="false"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customFormat="false" ht="15.75" hidden="false" customHeight="true" outlineLevel="0" collapsed="false">
      <c r="B2" s="5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customFormat="false" ht="15.75" hidden="false" customHeight="true" outlineLevel="0" collapsed="false">
      <c r="B3" s="5" t="s">
        <v>444</v>
      </c>
      <c r="C3" s="5"/>
      <c r="D3" s="5"/>
      <c r="E3" s="5"/>
      <c r="F3" s="5"/>
      <c r="G3" s="5"/>
      <c r="H3" s="5"/>
      <c r="I3" s="5"/>
      <c r="J3" s="5"/>
      <c r="K3" s="5"/>
      <c r="L3" s="5"/>
    </row>
    <row r="6" customFormat="false" ht="30" hidden="false" customHeight="true" outlineLevel="0" collapsed="false">
      <c r="A6" s="146" t="s">
        <v>445</v>
      </c>
      <c r="B6" s="147" t="s">
        <v>446</v>
      </c>
      <c r="C6" s="147"/>
      <c r="D6" s="147"/>
      <c r="E6" s="146" t="s">
        <v>447</v>
      </c>
      <c r="F6" s="146" t="s">
        <v>448</v>
      </c>
      <c r="G6" s="146" t="s">
        <v>449</v>
      </c>
      <c r="H6" s="146" t="s">
        <v>450</v>
      </c>
      <c r="I6" s="146" t="s">
        <v>451</v>
      </c>
      <c r="J6" s="146" t="s">
        <v>452</v>
      </c>
      <c r="K6" s="146" t="s">
        <v>453</v>
      </c>
      <c r="L6" s="146"/>
    </row>
    <row r="7" customFormat="false" ht="60" hidden="false" customHeight="false" outlineLevel="0" collapsed="false">
      <c r="A7" s="146"/>
      <c r="B7" s="148" t="s">
        <v>454</v>
      </c>
      <c r="C7" s="146" t="s">
        <v>96</v>
      </c>
      <c r="D7" s="146" t="s">
        <v>391</v>
      </c>
      <c r="E7" s="146" t="s">
        <v>455</v>
      </c>
      <c r="F7" s="146" t="s">
        <v>455</v>
      </c>
      <c r="G7" s="146" t="s">
        <v>455</v>
      </c>
      <c r="H7" s="146" t="s">
        <v>455</v>
      </c>
      <c r="I7" s="146" t="s">
        <v>455</v>
      </c>
      <c r="J7" s="146" t="s">
        <v>455</v>
      </c>
      <c r="K7" s="146" t="s">
        <v>456</v>
      </c>
      <c r="L7" s="146" t="s">
        <v>457</v>
      </c>
    </row>
    <row r="8" customFormat="false" ht="15" hidden="false" customHeight="false" outlineLevel="0" collapsed="false">
      <c r="A8" s="149" t="s">
        <v>156</v>
      </c>
      <c r="B8" s="150" t="s">
        <v>157</v>
      </c>
      <c r="C8" s="151" t="s">
        <v>458</v>
      </c>
      <c r="D8" s="152"/>
      <c r="E8" s="153"/>
      <c r="F8" s="153" t="n">
        <f aca="false">(9.1/6)*24</f>
        <v>36.4</v>
      </c>
      <c r="G8" s="153"/>
      <c r="H8" s="153" t="n">
        <f aca="false">168.69/6</f>
        <v>28.115</v>
      </c>
      <c r="I8" s="153" t="n">
        <f aca="false">213.9/6</f>
        <v>35.65</v>
      </c>
      <c r="J8" s="153" t="n">
        <f aca="false">9.16/6*17.5</f>
        <v>26.7166666666667</v>
      </c>
      <c r="K8" s="154" t="n">
        <f aca="false">AVERAGE(E8:J8)</f>
        <v>31.7204166666667</v>
      </c>
      <c r="L8" s="155" t="n">
        <f aca="false">COUNT(E8:J8)</f>
        <v>4</v>
      </c>
    </row>
    <row r="9" customFormat="false" ht="15" hidden="false" customHeight="false" outlineLevel="0" collapsed="false">
      <c r="A9" s="149" t="s">
        <v>125</v>
      </c>
      <c r="B9" s="150" t="s">
        <v>126</v>
      </c>
      <c r="C9" s="151" t="s">
        <v>458</v>
      </c>
      <c r="D9" s="152"/>
      <c r="E9" s="153"/>
      <c r="F9" s="153" t="n">
        <f aca="false">(6.85/6)*24</f>
        <v>27.4</v>
      </c>
      <c r="G9" s="153"/>
      <c r="H9" s="153"/>
      <c r="I9" s="153" t="n">
        <f aca="false">155/6</f>
        <v>25.8333333333333</v>
      </c>
      <c r="J9" s="153" t="n">
        <f aca="false">119.18/6</f>
        <v>19.8633333333333</v>
      </c>
      <c r="K9" s="154" t="n">
        <f aca="false">AVERAGE(E9:J9)</f>
        <v>24.3655555555556</v>
      </c>
      <c r="L9" s="155" t="n">
        <f aca="false">COUNT(E9:J9)</f>
        <v>3</v>
      </c>
    </row>
    <row r="10" customFormat="false" ht="30" hidden="false" customHeight="false" outlineLevel="0" collapsed="false">
      <c r="A10" s="149" t="s">
        <v>158</v>
      </c>
      <c r="B10" s="150" t="s">
        <v>459</v>
      </c>
      <c r="C10" s="151" t="s">
        <v>458</v>
      </c>
      <c r="D10" s="152"/>
      <c r="E10" s="153" t="n">
        <f aca="false">1.9*60</f>
        <v>114</v>
      </c>
      <c r="F10" s="153" t="n">
        <f aca="false">1.9*60</f>
        <v>114</v>
      </c>
      <c r="G10" s="153" t="n">
        <f aca="false">1.9*51.27</f>
        <v>97.413</v>
      </c>
      <c r="H10" s="153"/>
      <c r="I10" s="153"/>
      <c r="J10" s="153"/>
      <c r="K10" s="154" t="n">
        <f aca="false">AVERAGE(E10:J10)</f>
        <v>108.471</v>
      </c>
      <c r="L10" s="155" t="n">
        <f aca="false">COUNT(E10:J10)</f>
        <v>3</v>
      </c>
    </row>
    <row r="13" s="65" customFormat="true" ht="30" hidden="false" customHeight="true" outlineLevel="0" collapsed="false">
      <c r="A13" s="146" t="s">
        <v>445</v>
      </c>
      <c r="B13" s="152" t="s">
        <v>446</v>
      </c>
      <c r="C13" s="152"/>
      <c r="D13" s="152"/>
      <c r="E13" s="146" t="s">
        <v>460</v>
      </c>
      <c r="F13" s="146" t="s">
        <v>461</v>
      </c>
      <c r="G13" s="146" t="s">
        <v>462</v>
      </c>
      <c r="H13" s="146" t="s">
        <v>463</v>
      </c>
      <c r="I13" s="146" t="s">
        <v>453</v>
      </c>
      <c r="J13" s="146"/>
    </row>
    <row r="14" s="65" customFormat="true" ht="45" hidden="false" customHeight="false" outlineLevel="0" collapsed="false">
      <c r="A14" s="146"/>
      <c r="B14" s="156" t="s">
        <v>454</v>
      </c>
      <c r="C14" s="146" t="s">
        <v>96</v>
      </c>
      <c r="D14" s="146" t="s">
        <v>391</v>
      </c>
      <c r="E14" s="146" t="s">
        <v>455</v>
      </c>
      <c r="F14" s="146" t="s">
        <v>455</v>
      </c>
      <c r="G14" s="146" t="s">
        <v>455</v>
      </c>
      <c r="H14" s="146" t="s">
        <v>455</v>
      </c>
      <c r="I14" s="146" t="s">
        <v>456</v>
      </c>
      <c r="J14" s="146" t="s">
        <v>457</v>
      </c>
    </row>
    <row r="15" s="65" customFormat="true" ht="45" hidden="false" customHeight="false" outlineLevel="0" collapsed="false">
      <c r="A15" s="141" t="s">
        <v>464</v>
      </c>
      <c r="B15" s="157" t="s">
        <v>465</v>
      </c>
      <c r="C15" s="158" t="s">
        <v>458</v>
      </c>
      <c r="D15" s="152"/>
      <c r="E15" s="153"/>
      <c r="F15" s="153" t="n">
        <f aca="false">20000/147.26</f>
        <v>135.814206165965</v>
      </c>
      <c r="G15" s="153" t="n">
        <f aca="false">19297.2/147.26</f>
        <v>131.041694961293</v>
      </c>
      <c r="H15" s="153" t="n">
        <f aca="false">0.9*23800/147.26</f>
        <v>145.457014803749</v>
      </c>
      <c r="I15" s="154" t="n">
        <f aca="false">AVERAGE(E15:H15)</f>
        <v>137.437638643669</v>
      </c>
      <c r="J15" s="155" t="n">
        <f aca="false">COUNT(E15:H15)</f>
        <v>3</v>
      </c>
    </row>
    <row r="16" customFormat="false" ht="15" hidden="false" customHeight="false" outlineLevel="0" collapsed="false">
      <c r="B16" s="65" t="s">
        <v>466</v>
      </c>
    </row>
    <row r="17" customFormat="false" ht="35.25" hidden="false" customHeight="true" outlineLevel="0" collapsed="false">
      <c r="B17" s="84" t="s">
        <v>467</v>
      </c>
      <c r="C17" s="84"/>
      <c r="D17" s="84"/>
      <c r="E17" s="84"/>
      <c r="F17" s="84"/>
      <c r="G17" s="84"/>
      <c r="H17" s="84"/>
      <c r="I17" s="84"/>
      <c r="J17" s="84"/>
    </row>
    <row r="19" customFormat="false" ht="30" hidden="false" customHeight="true" outlineLevel="0" collapsed="false">
      <c r="A19" s="146" t="s">
        <v>445</v>
      </c>
      <c r="B19" s="152" t="s">
        <v>446</v>
      </c>
      <c r="C19" s="152"/>
      <c r="D19" s="152"/>
      <c r="E19" s="146" t="s">
        <v>468</v>
      </c>
      <c r="F19" s="146" t="s">
        <v>469</v>
      </c>
      <c r="G19" s="146" t="s">
        <v>470</v>
      </c>
      <c r="H19" s="159" t="s">
        <v>453</v>
      </c>
      <c r="I19" s="159"/>
    </row>
    <row r="20" customFormat="false" ht="45" hidden="false" customHeight="false" outlineLevel="0" collapsed="false">
      <c r="A20" s="146"/>
      <c r="B20" s="156" t="s">
        <v>454</v>
      </c>
      <c r="C20" s="146" t="s">
        <v>96</v>
      </c>
      <c r="D20" s="146" t="s">
        <v>391</v>
      </c>
      <c r="E20" s="146" t="s">
        <v>455</v>
      </c>
      <c r="F20" s="146" t="s">
        <v>455</v>
      </c>
      <c r="G20" s="146" t="s">
        <v>455</v>
      </c>
      <c r="H20" s="146" t="s">
        <v>456</v>
      </c>
      <c r="I20" s="146" t="s">
        <v>457</v>
      </c>
    </row>
    <row r="21" customFormat="false" ht="30" hidden="false" customHeight="false" outlineLevel="0" collapsed="false">
      <c r="A21" s="141" t="s">
        <v>178</v>
      </c>
      <c r="B21" s="141" t="s">
        <v>471</v>
      </c>
      <c r="C21" s="160" t="s">
        <v>472</v>
      </c>
      <c r="D21" s="152"/>
      <c r="E21" s="153" t="n">
        <v>729.38</v>
      </c>
      <c r="F21" s="161"/>
      <c r="G21" s="161"/>
      <c r="H21" s="154" t="n">
        <f aca="false">AVERAGE(E21:G21)</f>
        <v>729.38</v>
      </c>
      <c r="I21" s="155" t="n">
        <f aca="false">COUNT(E21:G21)</f>
        <v>1</v>
      </c>
    </row>
    <row r="22" customFormat="false" ht="15" hidden="false" customHeight="true" outlineLevel="0" collapsed="false">
      <c r="B22" s="162" t="s">
        <v>473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</row>
    <row r="23" customFormat="false" ht="15" hidden="false" customHeight="false" outlineLevel="0" collapsed="false"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</row>
    <row r="25" customFormat="false" ht="45" hidden="false" customHeight="true" outlineLevel="0" collapsed="false">
      <c r="A25" s="146" t="s">
        <v>445</v>
      </c>
      <c r="B25" s="152" t="s">
        <v>446</v>
      </c>
      <c r="C25" s="152"/>
      <c r="D25" s="152"/>
      <c r="E25" s="146" t="s">
        <v>447</v>
      </c>
      <c r="F25" s="146" t="s">
        <v>448</v>
      </c>
      <c r="G25" s="146" t="s">
        <v>449</v>
      </c>
      <c r="H25" s="146" t="s">
        <v>474</v>
      </c>
      <c r="I25" s="146" t="s">
        <v>475</v>
      </c>
      <c r="J25" s="146" t="s">
        <v>476</v>
      </c>
      <c r="K25" s="146" t="s">
        <v>453</v>
      </c>
      <c r="L25" s="146"/>
    </row>
    <row r="26" customFormat="false" ht="60" hidden="false" customHeight="false" outlineLevel="0" collapsed="false">
      <c r="A26" s="146"/>
      <c r="B26" s="156" t="s">
        <v>454</v>
      </c>
      <c r="C26" s="146" t="s">
        <v>96</v>
      </c>
      <c r="D26" s="146" t="s">
        <v>391</v>
      </c>
      <c r="E26" s="146" t="s">
        <v>455</v>
      </c>
      <c r="F26" s="146" t="s">
        <v>455</v>
      </c>
      <c r="G26" s="146" t="s">
        <v>455</v>
      </c>
      <c r="H26" s="146" t="s">
        <v>455</v>
      </c>
      <c r="I26" s="146" t="s">
        <v>455</v>
      </c>
      <c r="J26" s="146" t="s">
        <v>455</v>
      </c>
      <c r="K26" s="146" t="s">
        <v>456</v>
      </c>
      <c r="L26" s="146" t="s">
        <v>457</v>
      </c>
    </row>
    <row r="27" customFormat="false" ht="30" hidden="false" customHeight="false" outlineLevel="0" collapsed="false">
      <c r="A27" s="141" t="s">
        <v>131</v>
      </c>
      <c r="B27" s="141" t="s">
        <v>132</v>
      </c>
      <c r="C27" s="160" t="s">
        <v>477</v>
      </c>
      <c r="D27" s="152"/>
      <c r="E27" s="153"/>
      <c r="F27" s="153"/>
      <c r="G27" s="153" t="n">
        <v>9.45</v>
      </c>
      <c r="H27" s="153"/>
      <c r="I27" s="153"/>
      <c r="J27" s="153"/>
      <c r="K27" s="154" t="n">
        <f aca="false">AVERAGE(E27:J27)</f>
        <v>9.45</v>
      </c>
      <c r="L27" s="155" t="n">
        <f aca="false">COUNT(E27:J27)</f>
        <v>1</v>
      </c>
    </row>
    <row r="28" customFormat="false" ht="15" hidden="false" customHeight="false" outlineLevel="0" collapsed="false">
      <c r="A28" s="141" t="s">
        <v>133</v>
      </c>
      <c r="B28" s="141" t="s">
        <v>134</v>
      </c>
      <c r="C28" s="160" t="s">
        <v>477</v>
      </c>
      <c r="D28" s="152"/>
      <c r="E28" s="153"/>
      <c r="F28" s="153"/>
      <c r="G28" s="153" t="n">
        <v>6.1</v>
      </c>
      <c r="H28" s="153"/>
      <c r="I28" s="153"/>
      <c r="J28" s="153"/>
      <c r="K28" s="154" t="n">
        <f aca="false">AVERAGE(E28:J28)</f>
        <v>6.1</v>
      </c>
      <c r="L28" s="155" t="n">
        <f aca="false">COUNT(E28:J28)</f>
        <v>1</v>
      </c>
    </row>
    <row r="29" customFormat="false" ht="45" hidden="false" customHeight="false" outlineLevel="0" collapsed="false">
      <c r="A29" s="141" t="s">
        <v>160</v>
      </c>
      <c r="B29" s="141" t="s">
        <v>478</v>
      </c>
      <c r="C29" s="160" t="s">
        <v>477</v>
      </c>
      <c r="D29" s="152"/>
      <c r="E29" s="153"/>
      <c r="F29" s="153"/>
      <c r="G29" s="153"/>
      <c r="H29" s="153" t="n">
        <v>0.14</v>
      </c>
      <c r="I29" s="153" t="n">
        <v>0.15</v>
      </c>
      <c r="J29" s="153"/>
      <c r="K29" s="154" t="n">
        <f aca="false">AVERAGE(E29:J29)</f>
        <v>0.145</v>
      </c>
      <c r="L29" s="155" t="n">
        <f aca="false">COUNT(E29:J29)</f>
        <v>2</v>
      </c>
    </row>
    <row r="30" customFormat="false" ht="45" hidden="false" customHeight="false" outlineLevel="0" collapsed="false">
      <c r="A30" s="141" t="s">
        <v>162</v>
      </c>
      <c r="B30" s="141" t="s">
        <v>479</v>
      </c>
      <c r="C30" s="160" t="s">
        <v>477</v>
      </c>
      <c r="D30" s="152"/>
      <c r="E30" s="153"/>
      <c r="F30" s="153"/>
      <c r="G30" s="153"/>
      <c r="H30" s="153" t="n">
        <v>1.08</v>
      </c>
      <c r="I30" s="153" t="n">
        <v>1.5</v>
      </c>
      <c r="J30" s="153"/>
      <c r="K30" s="154" t="n">
        <f aca="false">AVERAGE(E30:J30)</f>
        <v>1.29</v>
      </c>
      <c r="L30" s="155" t="n">
        <f aca="false">COUNT(E30:J30)</f>
        <v>2</v>
      </c>
    </row>
    <row r="31" customFormat="false" ht="30" hidden="false" customHeight="false" outlineLevel="0" collapsed="false">
      <c r="A31" s="141" t="s">
        <v>164</v>
      </c>
      <c r="B31" s="141" t="s">
        <v>480</v>
      </c>
      <c r="C31" s="160" t="s">
        <v>477</v>
      </c>
      <c r="D31" s="152"/>
      <c r="E31" s="153"/>
      <c r="F31" s="153"/>
      <c r="G31" s="153"/>
      <c r="H31" s="153" t="n">
        <v>1.98</v>
      </c>
      <c r="I31" s="153" t="n">
        <v>1.5</v>
      </c>
      <c r="J31" s="153"/>
      <c r="K31" s="154" t="n">
        <f aca="false">AVERAGE(E31:J31)</f>
        <v>1.74</v>
      </c>
      <c r="L31" s="155" t="n">
        <f aca="false">COUNT(E31:J31)</f>
        <v>2</v>
      </c>
    </row>
    <row r="32" customFormat="false" ht="45" hidden="false" customHeight="false" outlineLevel="0" collapsed="false">
      <c r="A32" s="141" t="s">
        <v>166</v>
      </c>
      <c r="B32" s="141" t="s">
        <v>167</v>
      </c>
      <c r="C32" s="160" t="s">
        <v>477</v>
      </c>
      <c r="D32" s="152"/>
      <c r="E32" s="153"/>
      <c r="F32" s="153"/>
      <c r="G32" s="153"/>
      <c r="H32" s="153" t="n">
        <v>0.69</v>
      </c>
      <c r="I32" s="153" t="n">
        <v>0.8</v>
      </c>
      <c r="J32" s="153" t="n">
        <v>1.11</v>
      </c>
      <c r="K32" s="154" t="n">
        <f aca="false">AVERAGE(E32:J32)</f>
        <v>0.866666666666667</v>
      </c>
      <c r="L32" s="155" t="n">
        <f aca="false">COUNT(E32:J32)</f>
        <v>3</v>
      </c>
    </row>
    <row r="33" customFormat="false" ht="45" hidden="false" customHeight="false" outlineLevel="0" collapsed="false">
      <c r="A33" s="141" t="s">
        <v>128</v>
      </c>
      <c r="B33" s="141" t="s">
        <v>129</v>
      </c>
      <c r="C33" s="160" t="s">
        <v>477</v>
      </c>
      <c r="D33" s="164"/>
      <c r="E33" s="153"/>
      <c r="F33" s="153"/>
      <c r="G33" s="153"/>
      <c r="H33" s="153" t="n">
        <v>0.46</v>
      </c>
      <c r="I33" s="153" t="n">
        <v>0.5</v>
      </c>
      <c r="J33" s="153"/>
      <c r="K33" s="154" t="n">
        <f aca="false">AVERAGE(E33:J33)</f>
        <v>0.48</v>
      </c>
      <c r="L33" s="155" t="n">
        <f aca="false">COUNT(E33:J33)</f>
        <v>2</v>
      </c>
    </row>
    <row r="34" customFormat="false" ht="30" hidden="false" customHeight="false" outlineLevel="0" collapsed="false">
      <c r="A34" s="141" t="s">
        <v>174</v>
      </c>
      <c r="B34" s="141" t="s">
        <v>481</v>
      </c>
      <c r="C34" s="160" t="s">
        <v>458</v>
      </c>
      <c r="D34" s="164"/>
      <c r="E34" s="153"/>
      <c r="F34" s="153" t="n">
        <v>12.5</v>
      </c>
      <c r="G34" s="153"/>
      <c r="H34" s="153" t="n">
        <v>7.73</v>
      </c>
      <c r="I34" s="153" t="n">
        <v>9.5</v>
      </c>
      <c r="J34" s="153" t="n">
        <v>12.42</v>
      </c>
      <c r="K34" s="154" t="n">
        <f aca="false">AVERAGE(E34:J34)</f>
        <v>10.5375</v>
      </c>
      <c r="L34" s="155" t="n">
        <f aca="false">COUNT(E34:J34)</f>
        <v>4</v>
      </c>
    </row>
    <row r="35" customFormat="false" ht="30" hidden="false" customHeight="false" outlineLevel="0" collapsed="false">
      <c r="A35" s="141" t="s">
        <v>176</v>
      </c>
      <c r="B35" s="141" t="s">
        <v>482</v>
      </c>
      <c r="C35" s="160" t="s">
        <v>477</v>
      </c>
      <c r="D35" s="164"/>
      <c r="E35" s="153"/>
      <c r="F35" s="153" t="n">
        <v>0.19</v>
      </c>
      <c r="G35" s="153"/>
      <c r="H35" s="153" t="n">
        <v>0.3</v>
      </c>
      <c r="I35" s="153" t="n">
        <v>0.21</v>
      </c>
      <c r="J35" s="153" t="n">
        <v>0.37</v>
      </c>
      <c r="K35" s="154" t="n">
        <f aca="false">AVERAGE(E35:J35)</f>
        <v>0.2675</v>
      </c>
      <c r="L35" s="155" t="n">
        <f aca="false">COUNT(E35:J35)</f>
        <v>4</v>
      </c>
    </row>
    <row r="36" customFormat="false" ht="15" hidden="false" customHeight="false" outlineLevel="0" collapsed="false">
      <c r="A36" s="141" t="s">
        <v>148</v>
      </c>
      <c r="B36" s="141" t="s">
        <v>483</v>
      </c>
      <c r="C36" s="160" t="s">
        <v>458</v>
      </c>
      <c r="D36" s="164"/>
      <c r="E36" s="153" t="n">
        <v>55</v>
      </c>
      <c r="F36" s="153" t="n">
        <v>55</v>
      </c>
      <c r="G36" s="153"/>
      <c r="H36" s="153" t="n">
        <v>37.38</v>
      </c>
      <c r="I36" s="153" t="n">
        <v>40</v>
      </c>
      <c r="J36" s="153" t="n">
        <v>50.76</v>
      </c>
      <c r="K36" s="154" t="n">
        <f aca="false">AVERAGE(E36:J36)</f>
        <v>47.628</v>
      </c>
      <c r="L36" s="155" t="n">
        <f aca="false">COUNT(E36:J36)</f>
        <v>5</v>
      </c>
    </row>
    <row r="37" customFormat="false" ht="15" hidden="false" customHeight="false" outlineLevel="0" collapsed="false">
      <c r="A37" s="141" t="s">
        <v>152</v>
      </c>
      <c r="B37" s="141" t="s">
        <v>484</v>
      </c>
      <c r="C37" s="160" t="s">
        <v>477</v>
      </c>
      <c r="D37" s="164"/>
      <c r="E37" s="153" t="n">
        <v>1</v>
      </c>
      <c r="F37" s="153" t="n">
        <v>0.95</v>
      </c>
      <c r="G37" s="153"/>
      <c r="H37" s="153" t="n">
        <v>0.36</v>
      </c>
      <c r="I37" s="153" t="n">
        <v>0.35</v>
      </c>
      <c r="J37" s="153" t="n">
        <v>0.49</v>
      </c>
      <c r="K37" s="154" t="n">
        <f aca="false">AVERAGE(E37:J37)</f>
        <v>0.63</v>
      </c>
      <c r="L37" s="155" t="n">
        <f aca="false">COUNT(E37:J37)</f>
        <v>5</v>
      </c>
    </row>
    <row r="38" customFormat="false" ht="30" hidden="false" customHeight="false" outlineLevel="0" collapsed="false">
      <c r="A38" s="141" t="s">
        <v>150</v>
      </c>
      <c r="B38" s="141" t="s">
        <v>485</v>
      </c>
      <c r="C38" s="160" t="s">
        <v>477</v>
      </c>
      <c r="D38" s="164"/>
      <c r="E38" s="153" t="n">
        <v>1.5</v>
      </c>
      <c r="F38" s="153" t="n">
        <v>1.07</v>
      </c>
      <c r="G38" s="153"/>
      <c r="H38" s="153" t="n">
        <v>1.16</v>
      </c>
      <c r="I38" s="153" t="n">
        <v>1.05</v>
      </c>
      <c r="J38" s="153" t="n">
        <v>1.98</v>
      </c>
      <c r="K38" s="154" t="n">
        <f aca="false">AVERAGE(E38:J38)</f>
        <v>1.352</v>
      </c>
      <c r="L38" s="155" t="n">
        <f aca="false">COUNT(E38:J38)</f>
        <v>5</v>
      </c>
    </row>
    <row r="39" customFormat="false" ht="30" hidden="false" customHeight="false" outlineLevel="0" collapsed="false">
      <c r="A39" s="141" t="s">
        <v>168</v>
      </c>
      <c r="B39" s="141" t="s">
        <v>486</v>
      </c>
      <c r="C39" s="160" t="s">
        <v>458</v>
      </c>
      <c r="D39" s="152"/>
      <c r="E39" s="153"/>
      <c r="F39" s="153" t="n">
        <v>41.25</v>
      </c>
      <c r="G39" s="153"/>
      <c r="H39" s="153" t="n">
        <v>32.28</v>
      </c>
      <c r="I39" s="153" t="n">
        <v>30</v>
      </c>
      <c r="J39" s="153" t="n">
        <v>32.4</v>
      </c>
      <c r="K39" s="154" t="n">
        <f aca="false">AVERAGE(E39:J39)</f>
        <v>33.9825</v>
      </c>
      <c r="L39" s="155" t="n">
        <f aca="false">COUNT(E39:J39)</f>
        <v>4</v>
      </c>
    </row>
    <row r="40" customFormat="false" ht="15" hidden="false" customHeight="false" outlineLevel="0" collapsed="false">
      <c r="A40" s="141" t="s">
        <v>170</v>
      </c>
      <c r="B40" s="141" t="s">
        <v>487</v>
      </c>
      <c r="C40" s="160" t="s">
        <v>477</v>
      </c>
      <c r="D40" s="152"/>
      <c r="E40" s="153"/>
      <c r="F40" s="153" t="n">
        <v>0.48</v>
      </c>
      <c r="G40" s="153"/>
      <c r="H40" s="153" t="n">
        <v>0.27</v>
      </c>
      <c r="I40" s="153" t="n">
        <v>0.25</v>
      </c>
      <c r="J40" s="153" t="n">
        <v>0.27</v>
      </c>
      <c r="K40" s="154" t="n">
        <f aca="false">AVERAGE(E40:J40)</f>
        <v>0.3175</v>
      </c>
      <c r="L40" s="155" t="n">
        <f aca="false">COUNT(E40:J40)</f>
        <v>4</v>
      </c>
    </row>
    <row r="41" customFormat="false" ht="30" hidden="false" customHeight="false" outlineLevel="0" collapsed="false">
      <c r="A41" s="141" t="s">
        <v>172</v>
      </c>
      <c r="B41" s="141" t="s">
        <v>488</v>
      </c>
      <c r="C41" s="160" t="s">
        <v>477</v>
      </c>
      <c r="D41" s="152"/>
      <c r="E41" s="153"/>
      <c r="F41" s="153" t="n">
        <v>0.45</v>
      </c>
      <c r="G41" s="153"/>
      <c r="H41" s="153" t="n">
        <v>0.73</v>
      </c>
      <c r="I41" s="153" t="n">
        <v>0.7</v>
      </c>
      <c r="J41" s="153" t="n">
        <v>1.17</v>
      </c>
      <c r="K41" s="154" t="n">
        <f aca="false">AVERAGE(E41:J41)</f>
        <v>0.7625</v>
      </c>
      <c r="L41" s="155" t="n">
        <f aca="false">COUNT(E41:J41)</f>
        <v>4</v>
      </c>
    </row>
    <row r="44" customFormat="false" ht="30" hidden="false" customHeight="true" outlineLevel="0" collapsed="false">
      <c r="A44" s="146" t="s">
        <v>445</v>
      </c>
      <c r="B44" s="165" t="s">
        <v>446</v>
      </c>
      <c r="C44" s="166"/>
      <c r="D44" s="147"/>
      <c r="E44" s="146" t="s">
        <v>489</v>
      </c>
      <c r="F44" s="146" t="s">
        <v>490</v>
      </c>
      <c r="G44" s="159" t="s">
        <v>453</v>
      </c>
      <c r="H44" s="159"/>
    </row>
    <row r="45" customFormat="false" ht="15" hidden="false" customHeight="true" outlineLevel="0" collapsed="false">
      <c r="A45" s="146"/>
      <c r="B45" s="156" t="s">
        <v>454</v>
      </c>
      <c r="C45" s="146" t="s">
        <v>96</v>
      </c>
      <c r="D45" s="146" t="s">
        <v>391</v>
      </c>
      <c r="E45" s="146" t="s">
        <v>455</v>
      </c>
      <c r="F45" s="146" t="s">
        <v>455</v>
      </c>
      <c r="G45" s="146" t="s">
        <v>456</v>
      </c>
      <c r="H45" s="146" t="s">
        <v>457</v>
      </c>
    </row>
    <row r="46" customFormat="false" ht="45" hidden="false" customHeight="false" outlineLevel="0" collapsed="false">
      <c r="A46" s="141" t="s">
        <v>200</v>
      </c>
      <c r="B46" s="167" t="s">
        <v>201</v>
      </c>
      <c r="C46" s="147" t="s">
        <v>491</v>
      </c>
      <c r="D46" s="155" t="n">
        <v>1</v>
      </c>
      <c r="E46" s="161" t="n">
        <v>250</v>
      </c>
      <c r="F46" s="161" t="n">
        <v>250</v>
      </c>
      <c r="G46" s="154" t="n">
        <f aca="false">AVERAGE(E46:F46)</f>
        <v>250</v>
      </c>
      <c r="H46" s="155" t="n">
        <f aca="false">COUNT(E46:F46)</f>
        <v>2</v>
      </c>
    </row>
  </sheetData>
  <mergeCells count="17">
    <mergeCell ref="B1:L1"/>
    <mergeCell ref="B2:L2"/>
    <mergeCell ref="B3:L3"/>
    <mergeCell ref="A6:A7"/>
    <mergeCell ref="B6:D6"/>
    <mergeCell ref="K6:L6"/>
    <mergeCell ref="A13:A14"/>
    <mergeCell ref="B13:D13"/>
    <mergeCell ref="I13:J13"/>
    <mergeCell ref="B17:J17"/>
    <mergeCell ref="A19:A20"/>
    <mergeCell ref="B19:D19"/>
    <mergeCell ref="B22:L22"/>
    <mergeCell ref="A25:A26"/>
    <mergeCell ref="B25:D25"/>
    <mergeCell ref="K25:L25"/>
    <mergeCell ref="A44:A45"/>
  </mergeCells>
  <printOptions headings="false" gridLines="true" gridLinesSet="true" horizontalCentered="false" verticalCentered="false"/>
  <pageMargins left="0.7" right="0.7" top="0.75" bottom="0.75" header="0.3" footer="0.3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&amp;C&amp;"Calibri,Regular"&amp;11&amp;A</oddHeader>
    <oddFooter>&amp;C&amp;"Calibri,Regular"&amp;11Página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LibreOffice/5.3.7.2$Windows_X86_64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>Philippe</cp:lastModifiedBy>
  <cp:lastPrinted>2021-05-25T17:16:20Z</cp:lastPrinted>
  <dcterms:modified xsi:type="dcterms:W3CDTF">2021-05-25T17:16:51Z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